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DD9B6B9B-4186-4AED-850F-730CC6114289}" xr6:coauthVersionLast="47" xr6:coauthVersionMax="47" xr10:uidLastSave="{00000000-0000-0000-0000-000000000000}"/>
  <bookViews>
    <workbookView xWindow="28680" yWindow="-75" windowWidth="29040" windowHeight="15720" activeTab="2" xr2:uid="{39283099-A684-4516-9E42-1156C950E10A}"/>
  </bookViews>
  <sheets>
    <sheet name="MOT. MA" sheetId="108" r:id="rId1"/>
    <sheet name="TEC. ED. MA" sheetId="107" r:id="rId2"/>
    <sheet name="UNIFORME MOTORISTA"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4" i="108"/>
  <c r="I54" i="108"/>
  <c r="I62" i="108" l="1"/>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I62" i="107"/>
  <c r="H41" i="107"/>
  <c r="H46" i="107" s="1"/>
  <c r="H48" i="107" s="1"/>
  <c r="H33" i="107"/>
  <c r="I23" i="107"/>
  <c r="I24" i="107" s="1"/>
  <c r="I72" i="108" l="1"/>
  <c r="I64" i="107"/>
  <c r="I72" i="107" s="1"/>
  <c r="I84" i="107"/>
  <c r="I96" i="107"/>
  <c r="I96" i="108"/>
  <c r="I84" i="108"/>
  <c r="D6" i="109"/>
  <c r="D7" i="109" s="1"/>
  <c r="I108" i="108" s="1"/>
  <c r="I112" i="108" s="1"/>
  <c r="H137" i="108" s="1"/>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39" i="108" l="1"/>
  <c r="I47" i="108"/>
  <c r="I40" i="108"/>
  <c r="I45" i="108"/>
  <c r="I44" i="108"/>
  <c r="I42" i="108"/>
  <c r="I43" i="108"/>
  <c r="I41" i="108"/>
  <c r="I70" i="107"/>
  <c r="I42" i="107"/>
  <c r="I39" i="107"/>
  <c r="I44" i="107"/>
  <c r="I41" i="107"/>
  <c r="I40" i="107"/>
  <c r="I47" i="107"/>
  <c r="I45" i="107"/>
  <c r="I46" i="108" l="1"/>
  <c r="I48" i="108" s="1"/>
  <c r="I71" i="108" s="1"/>
  <c r="I73" i="108" s="1"/>
  <c r="H134" i="108" s="1"/>
  <c r="H138" i="108" s="1"/>
  <c r="I46" i="107"/>
  <c r="I48" i="107" s="1"/>
  <c r="I71" i="107" s="1"/>
  <c r="I73" i="107" s="1"/>
  <c r="H134" i="107" s="1"/>
  <c r="H138" i="107" s="1"/>
  <c r="G122" i="108" l="1"/>
  <c r="G118" i="108"/>
  <c r="G121" i="108"/>
  <c r="G119" i="108"/>
  <c r="G124" i="108"/>
  <c r="G118" i="107"/>
  <c r="G119" i="107"/>
  <c r="G122" i="107"/>
  <c r="G121" i="107"/>
  <c r="G124" i="107"/>
  <c r="G126" i="108" l="1"/>
  <c r="H139" i="108" s="1"/>
  <c r="H140" i="108" s="1"/>
  <c r="H141" i="108" s="1"/>
  <c r="G126" i="107"/>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=(4,2*2*22)-(i22/100)*6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=(4,20*2*22)-(i22/100)*6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<sst xmlns="http://schemas.openxmlformats.org/spreadsheetml/2006/main" count="387" uniqueCount="146">
  <si>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</si>
  <si>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</si>
  <si>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</si>
  <si>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</si>
  <si>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</si>
  <si>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</si>
  <si>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</si>
  <si>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</si>
  <si>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</si>
  <si>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</si>
  <si>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</si>
  <si>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</si>
  <si>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</si>
  <si>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</si>
  <si>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</si>
  <si>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</si>
  <si>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</si>
  <si>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</si>
  <si>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</si>
  <si>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</si>
  <si>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</si>
  <si>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</si>
  <si>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</si>
  <si>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</si>
  <si>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</si>
  <si>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</si>
  <si>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</si>
  <si>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</si>
  <si>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</si>
  <si>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</si>
  <si>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</si>
  <si>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</si>
  <si>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</si>
  <si>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</si>
  <si>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</si>
  <si>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</si>
  <si>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</si>
  <si>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</si>
  <si>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</si>
  <si>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</si>
  <si>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</si>
  <si>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</si>
  <si>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</si>
  <si>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</si>
  <si>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</si>
  <si>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</si>
  <si>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</si>
  <si>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</si>
  <si>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</si>
  <si>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</si>
  <si>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</si>
  <si>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</si>
  <si>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</si>
  <si>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</si>
  <si>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</si>
  <si>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</si>
  <si>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</si>
  <si>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</si>
  <si>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</si>
  <si>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</si>
  <si>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</si>
  <si>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</si>
  <si>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</si>
  <si>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</si>
  <si>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</si>
  <si>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</si>
  <si>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</si>
  <si>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</si>
  <si>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</si>
  <si>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</si>
  <si>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</si>
  <si>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</si>
  <si>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</si>
  <si>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</si>
  <si>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</si>
  <si>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</si>
  <si>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</si>
  <si>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</si>
  <si>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</si>
  <si>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</si>
  <si>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</si>
  <si>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</si>
  <si>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</si>
  <si>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</si>
  <si>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</si>
  <si>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</si>
  <si>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</si>
  <si>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</si>
  <si>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</si>
  <si>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</si>
  <si>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</si>
  <si>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</si>
  <si>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</si>
  <si>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</si>
  <si>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</si>
  <si>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</si>
  <si>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</si>
  <si>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</si>
  <si>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</si>
  <si>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</si>
  <si>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</si>
  <si>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</si>
  <si>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</si>
  <si>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</si>
  <si>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</si>
  <si>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</si>
  <si>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</si>
  <si>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</si>
  <si>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</si>
  <si>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</si>
  <si>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</si>
  <si>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</si>
  <si>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</si>
  <si>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</si>
  <si>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</si>
  <si>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</si>
  <si>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</si>
  <si>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</si>
  <si>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</si>
  <si>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</si>
  <si>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</si>
  <si>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V. UNITÁRIO</t>
  </si>
  <si>
    <t>VALOR TOTAL ANUAL</t>
  </si>
  <si>
    <t>VALOR MENSAL POR EMPREGADO</t>
  </si>
  <si>
    <t>MJSP - POLÍCIA FEDERAL - CPL/DILOG/DITEC/PF</t>
  </si>
  <si>
    <t>Calça em tecido Rip Stop cor caqui/khaki</t>
  </si>
  <si>
    <t>B.2) Quantidade de dias do mês de recebimento de auxílio-refeição</t>
  </si>
  <si>
    <t>B.3) Participação do empregado em percentual sobre o auxílio-refeição</t>
  </si>
  <si>
    <t>Outros Benefícios</t>
  </si>
  <si>
    <t>Meia SPORT cano longo, preta.</t>
  </si>
  <si>
    <t xml:space="preserve">Uniformes </t>
  </si>
  <si>
    <r>
      <t xml:space="preserve">Transporte </t>
    </r>
    <r>
      <rPr>
        <b/>
        <sz val="11"/>
        <color rgb="FFFF0000"/>
        <rFont val="Calibri"/>
        <family val="2"/>
        <scheme val="minor"/>
      </rPr>
      <t>Cálculo do valor: [(2xVTxdias úteis) – (6%xSB)]</t>
    </r>
    <r>
      <rPr>
        <b/>
        <sz val="11"/>
        <rFont val="Calibri"/>
        <family val="2"/>
        <scheme val="minor"/>
      </rPr>
      <t xml:space="preserve"> </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</si>
  <si>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</si>
  <si>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</si>
  <si>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B.1) Valor do auxílio-alimentação</t>
  </si>
  <si>
    <r>
      <t xml:space="preserve">C.3. Tributos Municipais (ISS) - </t>
    </r>
    <r>
      <rPr>
        <b/>
        <sz val="11"/>
        <color rgb="FFFF0000"/>
        <rFont val="Calibri"/>
        <family val="2"/>
        <scheme val="minor"/>
      </rPr>
      <t>São Luis/MA</t>
    </r>
  </si>
  <si>
    <t>SINDIRODOVIARIOS/MA</t>
  </si>
  <si>
    <r>
      <t xml:space="preserve">Salário-Base </t>
    </r>
    <r>
      <rPr>
        <b/>
        <sz val="11"/>
        <color rgb="FFFF0000"/>
        <rFont val="Calibri"/>
        <family val="2"/>
        <scheme val="minor"/>
      </rPr>
      <t>(CLÁUSULA 3 CCT-2024 SINDIRODOVIARIOS/MA)</t>
    </r>
  </si>
  <si>
    <r>
      <t xml:space="preserve">B.1) Valor do auxílio-refeição </t>
    </r>
    <r>
      <rPr>
        <b/>
        <sz val="11"/>
        <color rgb="FF0000FF"/>
        <rFont val="Calibri"/>
        <family val="2"/>
        <scheme val="minor"/>
      </rPr>
      <t>- (Cláusula 12ª, CCT 2024 SINDIRODOVIARIOS/MA)</t>
    </r>
  </si>
  <si>
    <r>
      <t xml:space="preserve">TICKET ALIMENTAÇÃO </t>
    </r>
    <r>
      <rPr>
        <b/>
        <sz val="11"/>
        <color rgb="FFFF0000"/>
        <rFont val="Calibri"/>
        <family val="2"/>
        <scheme val="minor"/>
      </rPr>
      <t>(MANSAL)</t>
    </r>
  </si>
  <si>
    <t>Plano Odontológico</t>
  </si>
  <si>
    <t>SINDUSCON/MA</t>
  </si>
  <si>
    <r>
      <t xml:space="preserve">Salário-Base </t>
    </r>
    <r>
      <rPr>
        <b/>
        <sz val="11"/>
        <color rgb="FFFF0000"/>
        <rFont val="Calibri"/>
        <family val="2"/>
        <scheme val="minor"/>
      </rPr>
      <t>(CCT SINDUSCOM/2024/MA)</t>
    </r>
  </si>
  <si>
    <r>
      <t>Técnico em Edificações (</t>
    </r>
    <r>
      <rPr>
        <b/>
        <sz val="11"/>
        <color rgb="FFFF0000"/>
        <rFont val="Calibri"/>
        <family val="2"/>
        <scheme val="minor"/>
      </rPr>
      <t>CBO 3121</t>
    </r>
    <r>
      <rPr>
        <b/>
        <sz val="11"/>
        <color theme="1"/>
        <rFont val="Calibri"/>
        <family val="2"/>
        <scheme val="minor"/>
      </rPr>
      <t>) - SR/PF/MA - São Luis/MA</t>
    </r>
  </si>
  <si>
    <r>
      <t>Motorista Cat. D (</t>
    </r>
    <r>
      <rPr>
        <b/>
        <sz val="11"/>
        <color rgb="FFFF0000"/>
        <rFont val="Calibri"/>
        <family val="2"/>
        <scheme val="minor"/>
      </rPr>
      <t>CBO 7825-10</t>
    </r>
    <r>
      <rPr>
        <b/>
        <sz val="11"/>
        <color theme="1"/>
        <rFont val="Calibri"/>
        <family val="2"/>
        <scheme val="minor"/>
      </rPr>
      <t>) - SR/PF/MA - São Luis/MA</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</si>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</sst>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4" fontId="0" fillId="0" borderId="2" xfId="0" applyNumberFormat="1" applyBorder="1"/>
    <xf numFmtId="0" fontId="8" fillId="4" borderId="1" xfId="0" applyFont="1" applyFill="1" applyBorder="1"/>
    <xf numFmtId="0" fontId="12" fillId="0" borderId="1" xfId="0" applyFont="1" applyBorder="1" applyAlignment="1">
      <alignment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7" fillId="0" borderId="1" xfId="0" applyFont="1" applyBorder="1" applyAlignment="1">
      <alignment horizontal="center"/>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topLeftCell="A99" workbookViewId="0">
      <selection activeCell="O18" sqref="O1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7"/>
    </row>
    <row r="2" spans="1:256" x14ac:dyDescent="0.35">
      <c r="A2" s="9"/>
      <c r="B2" s="9"/>
      <c r="C2" s="9"/>
      <c r="D2" s="9"/>
      <c r="E2" s="10"/>
      <c r="F2" s="10"/>
      <c r="G2" s="10"/>
      <c r="J2" s="118"/>
    </row>
    <row r="3" spans="1:256" x14ac:dyDescent="0.35">
      <c r="A3" s="119" t="s">
        <v>0</v>
      </c>
      <c r="B3" s="119"/>
      <c r="C3" s="119"/>
      <c r="D3" s="119"/>
      <c r="E3" s="119"/>
      <c r="F3" s="119"/>
      <c r="G3" s="119"/>
      <c r="H3" s="119"/>
      <c r="I3" s="119"/>
      <c r="J3" s="118"/>
    </row>
    <row r="4" spans="1:256" x14ac:dyDescent="0.35">
      <c r="A4" s="120" t="s">
        <v>124</v>
      </c>
      <c r="B4" s="120"/>
      <c r="C4" s="120"/>
      <c r="D4" s="120"/>
      <c r="E4" s="120"/>
      <c r="F4" s="120"/>
      <c r="G4" s="120"/>
      <c r="H4" s="120"/>
      <c r="I4" s="120"/>
      <c r="J4" s="118"/>
    </row>
    <row r="5" spans="1:256" x14ac:dyDescent="0.35">
      <c r="A5" s="121" t="s">
        <v>9</v>
      </c>
      <c r="B5" s="121"/>
      <c r="C5" s="121"/>
      <c r="D5" s="121"/>
      <c r="E5" s="121"/>
      <c r="F5" s="121"/>
      <c r="G5" s="121"/>
      <c r="H5" s="121"/>
      <c r="I5" s="121"/>
      <c r="J5" s="118"/>
    </row>
    <row r="6" spans="1:256" x14ac:dyDescent="0.35">
      <c r="A6" s="122" t="s">
        <v>144</v>
      </c>
      <c r="B6" s="122"/>
      <c r="C6" s="122"/>
      <c r="D6" s="122"/>
      <c r="E6" s="122"/>
      <c r="F6" s="122"/>
      <c r="G6" s="122"/>
      <c r="H6" s="122"/>
      <c r="I6" s="122"/>
      <c r="J6" s="118"/>
    </row>
    <row r="7" spans="1:256" x14ac:dyDescent="0.35">
      <c r="A7" s="16"/>
      <c r="B7" s="16"/>
      <c r="C7" s="16"/>
      <c r="D7" s="16"/>
      <c r="E7" s="16"/>
      <c r="F7" s="16"/>
      <c r="G7" s="16"/>
      <c r="H7" s="17"/>
      <c r="I7" s="18"/>
      <c r="J7" s="118"/>
    </row>
    <row r="8" spans="1:256" customFormat="1" ht="14.5" customHeight="1" x14ac:dyDescent="0.35">
      <c r="A8" s="123" t="s">
        <v>115</v>
      </c>
      <c r="B8" s="123"/>
      <c r="C8" s="123"/>
      <c r="D8" s="123"/>
      <c r="E8" s="123"/>
      <c r="F8" s="123"/>
      <c r="G8" s="123"/>
      <c r="H8" s="123"/>
      <c r="I8" s="123"/>
      <c r="J8" s="1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4" t="s">
        <v>81</v>
      </c>
      <c r="B9" s="124"/>
      <c r="C9" s="124"/>
      <c r="D9" s="124"/>
      <c r="E9" s="124"/>
      <c r="F9" s="124"/>
      <c r="G9" s="124"/>
      <c r="H9" s="124"/>
      <c r="I9" s="124"/>
      <c r="J9" s="11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9" t="s">
        <v>75</v>
      </c>
      <c r="B10" s="99"/>
      <c r="C10" s="99"/>
      <c r="D10" s="99"/>
      <c r="E10" s="99"/>
      <c r="F10" s="99"/>
      <c r="G10" s="99"/>
      <c r="H10" s="99"/>
      <c r="I10" s="99"/>
      <c r="J10" s="1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5"/>
      <c r="B11" s="125"/>
      <c r="C11" s="125"/>
      <c r="D11" s="125"/>
      <c r="E11" s="125"/>
      <c r="F11" s="125"/>
      <c r="G11" s="125"/>
      <c r="H11" s="125"/>
      <c r="I11" s="125"/>
      <c r="J11" s="11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6"/>
      <c r="B12" s="126"/>
      <c r="C12" s="126"/>
      <c r="D12" s="126"/>
      <c r="E12" s="126"/>
      <c r="F12" s="126"/>
      <c r="G12" s="126"/>
      <c r="H12" s="126"/>
      <c r="I12" s="126"/>
      <c r="J12" s="118"/>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7" t="s">
        <v>69</v>
      </c>
      <c r="B13" s="127"/>
      <c r="C13" s="127"/>
      <c r="D13" s="127"/>
      <c r="E13" s="127"/>
      <c r="F13" s="127"/>
      <c r="G13" s="127"/>
      <c r="H13" s="127"/>
      <c r="I13" s="127"/>
      <c r="J13" s="118"/>
    </row>
    <row r="14" spans="1:256" customFormat="1" ht="14.5" customHeight="1" x14ac:dyDescent="0.35">
      <c r="A14" s="20" t="s">
        <v>14</v>
      </c>
      <c r="B14" s="102" t="s">
        <v>70</v>
      </c>
      <c r="C14" s="103"/>
      <c r="D14" s="103"/>
      <c r="E14" s="103"/>
      <c r="F14" s="104"/>
      <c r="G14" s="105" t="s">
        <v>71</v>
      </c>
      <c r="H14" s="106"/>
      <c r="I14" s="107"/>
      <c r="J14" s="118"/>
    </row>
    <row r="15" spans="1:256" customFormat="1" x14ac:dyDescent="0.35">
      <c r="A15" s="20" t="s">
        <v>15</v>
      </c>
      <c r="B15" s="108" t="s">
        <v>72</v>
      </c>
      <c r="C15" s="109"/>
      <c r="D15" s="109"/>
      <c r="E15" s="109"/>
      <c r="F15" s="110"/>
      <c r="G15" s="111" t="s">
        <v>136</v>
      </c>
      <c r="H15" s="112"/>
      <c r="I15" s="113"/>
      <c r="J15" s="118"/>
    </row>
    <row r="16" spans="1:256" customFormat="1" ht="14.5" customHeight="1" x14ac:dyDescent="0.35">
      <c r="A16" s="20" t="s">
        <v>29</v>
      </c>
      <c r="B16" s="102" t="s">
        <v>73</v>
      </c>
      <c r="C16" s="103"/>
      <c r="D16" s="103"/>
      <c r="E16" s="103"/>
      <c r="F16" s="104"/>
      <c r="G16" s="114">
        <v>24</v>
      </c>
      <c r="H16" s="115"/>
      <c r="I16" s="116"/>
      <c r="J16" s="118"/>
    </row>
    <row r="17" spans="1:256" customFormat="1" ht="15" customHeight="1" x14ac:dyDescent="0.35">
      <c r="A17" s="20" t="s">
        <v>32</v>
      </c>
      <c r="B17" s="93" t="s">
        <v>74</v>
      </c>
      <c r="C17" s="93"/>
      <c r="D17" s="93"/>
      <c r="E17" s="93"/>
      <c r="F17" s="93"/>
      <c r="G17" s="94">
        <v>45292</v>
      </c>
      <c r="H17" s="95"/>
      <c r="I17" s="96"/>
      <c r="J17" s="118"/>
    </row>
    <row r="18" spans="1:256" x14ac:dyDescent="0.35">
      <c r="A18" s="97"/>
      <c r="B18" s="97"/>
      <c r="C18" s="97"/>
      <c r="D18" s="97"/>
      <c r="E18" s="97"/>
      <c r="F18" s="97"/>
      <c r="G18" s="97"/>
      <c r="H18" s="97"/>
      <c r="I18" s="97"/>
      <c r="J18" s="98"/>
    </row>
    <row r="19" spans="1:256" x14ac:dyDescent="0.35">
      <c r="A19" s="97"/>
      <c r="B19" s="97"/>
      <c r="C19" s="97"/>
      <c r="D19" s="97"/>
      <c r="E19" s="97"/>
      <c r="F19" s="97"/>
      <c r="G19" s="97"/>
      <c r="H19" s="97"/>
      <c r="I19" s="97"/>
      <c r="J19" s="98"/>
    </row>
    <row r="20" spans="1:256" x14ac:dyDescent="0.35">
      <c r="A20" s="99" t="s">
        <v>10</v>
      </c>
      <c r="B20" s="99"/>
      <c r="C20" s="99"/>
      <c r="D20" s="99"/>
      <c r="E20" s="99"/>
      <c r="F20" s="99"/>
      <c r="G20" s="99"/>
      <c r="H20" s="99"/>
      <c r="I20" s="9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137</v>
      </c>
      <c r="C22" s="101"/>
      <c r="D22" s="101"/>
      <c r="E22" s="101"/>
      <c r="F22" s="101"/>
      <c r="G22" s="101"/>
      <c r="H22" s="101"/>
      <c r="I22" s="28">
        <v>2252</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3" t="s">
        <v>76</v>
      </c>
      <c r="C23" s="143"/>
      <c r="D23" s="143"/>
      <c r="E23" s="143"/>
      <c r="F23" s="143"/>
      <c r="G23" s="143"/>
      <c r="H23" s="43">
        <v>0.3</v>
      </c>
      <c r="I23" s="32">
        <f>ROUND(H23*I22,2)</f>
        <v>675.6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2927.6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4" t="s">
        <v>16</v>
      </c>
      <c r="B25" s="144"/>
      <c r="C25" s="144"/>
      <c r="D25" s="144"/>
      <c r="E25" s="144"/>
      <c r="F25" s="144"/>
      <c r="G25" s="144"/>
      <c r="H25" s="144"/>
      <c r="I25" s="14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5"/>
      <c r="B26" s="145"/>
      <c r="C26" s="145"/>
      <c r="D26" s="145"/>
      <c r="E26" s="145"/>
      <c r="F26" s="145"/>
      <c r="G26" s="145"/>
      <c r="H26" s="145"/>
      <c r="I26" s="145"/>
      <c r="J26" s="14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7"/>
      <c r="B27" s="147"/>
      <c r="C27" s="147"/>
      <c r="D27" s="147"/>
      <c r="E27" s="147"/>
      <c r="F27" s="147"/>
      <c r="G27" s="147"/>
      <c r="H27" s="147"/>
      <c r="I27" s="147"/>
      <c r="J27" s="14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9" t="s">
        <v>18</v>
      </c>
      <c r="B29" s="149"/>
      <c r="C29" s="149"/>
      <c r="D29" s="149"/>
      <c r="E29" s="149"/>
      <c r="F29" s="149"/>
      <c r="G29" s="149"/>
      <c r="H29" s="149"/>
      <c r="I29" s="149"/>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9" t="s">
        <v>116</v>
      </c>
      <c r="C31" s="130"/>
      <c r="D31" s="130"/>
      <c r="E31" s="130"/>
      <c r="F31" s="130"/>
      <c r="G31" s="131"/>
      <c r="H31" s="23">
        <v>8.3299999999999999E-2</v>
      </c>
      <c r="I31" s="34">
        <f>I24*H31</f>
        <v>243.86908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2" t="s">
        <v>117</v>
      </c>
      <c r="C32" s="133"/>
      <c r="D32" s="133"/>
      <c r="E32" s="133"/>
      <c r="F32" s="133"/>
      <c r="G32" s="134"/>
      <c r="H32" s="23">
        <v>0.121</v>
      </c>
      <c r="I32" s="34">
        <f>I24*H32</f>
        <v>354.2396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5" t="s">
        <v>1</v>
      </c>
      <c r="B33" s="136"/>
      <c r="C33" s="136"/>
      <c r="D33" s="136"/>
      <c r="E33" s="136"/>
      <c r="F33" s="136"/>
      <c r="G33" s="137"/>
      <c r="H33" s="65">
        <f>SUM(H31:H32)</f>
        <v>0.20429999999999998</v>
      </c>
      <c r="I33" s="33">
        <f>SUM(I31+I32)</f>
        <v>598.10868000000005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8" t="s">
        <v>22</v>
      </c>
      <c r="B34" s="138"/>
      <c r="C34" s="138"/>
      <c r="D34" s="138"/>
      <c r="E34" s="138"/>
      <c r="F34" s="138"/>
      <c r="G34" s="138"/>
      <c r="H34" s="138"/>
      <c r="I34" s="13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9"/>
      <c r="B35" s="139"/>
      <c r="C35" s="139"/>
      <c r="D35" s="139"/>
      <c r="E35" s="139"/>
      <c r="F35" s="139"/>
      <c r="G35" s="139"/>
      <c r="H35" s="139"/>
      <c r="I35" s="139"/>
      <c r="J35" s="14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1"/>
      <c r="B36" s="141"/>
      <c r="C36" s="141"/>
      <c r="D36" s="141"/>
      <c r="E36" s="141"/>
      <c r="F36" s="141"/>
      <c r="G36" s="141"/>
      <c r="H36" s="141"/>
      <c r="I36" s="141"/>
      <c r="J36" s="14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9" t="s">
        <v>78</v>
      </c>
      <c r="B37" s="99"/>
      <c r="C37" s="99"/>
      <c r="D37" s="99"/>
      <c r="E37" s="99"/>
      <c r="F37" s="99"/>
      <c r="G37" s="99"/>
      <c r="H37" s="99"/>
      <c r="I37" s="99"/>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705.14173600000004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88.142717000000005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3" t="s">
        <v>77</v>
      </c>
      <c r="C41" s="153"/>
      <c r="D41" s="5" t="s">
        <v>30</v>
      </c>
      <c r="E41" s="29">
        <v>0.03</v>
      </c>
      <c r="F41" s="5" t="s">
        <v>31</v>
      </c>
      <c r="G41" s="30">
        <v>1</v>
      </c>
      <c r="H41" s="23">
        <f>ROUND((E41*G41),6)</f>
        <v>0.03</v>
      </c>
      <c r="I41" s="32">
        <f>(I24+I33)*H41</f>
        <v>105.77126039999999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52.885630199999994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35.257086799999996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21.154252079999999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7.0514173599999994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0"/>
      <c r="B46" s="151"/>
      <c r="C46" s="151"/>
      <c r="D46" s="151"/>
      <c r="E46" s="151"/>
      <c r="F46" s="151"/>
      <c r="G46" s="152"/>
      <c r="H46" s="48">
        <f>SUM(H39:H45)</f>
        <v>0.28800000000000003</v>
      </c>
      <c r="I46" s="28">
        <f>SUM(I39:I45)</f>
        <v>1015.40409984</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282.05669439999997</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9" t="s">
        <v>1</v>
      </c>
      <c r="B48" s="149"/>
      <c r="C48" s="149"/>
      <c r="D48" s="149"/>
      <c r="E48" s="149"/>
      <c r="F48" s="149"/>
      <c r="G48" s="149"/>
      <c r="H48" s="54">
        <f>H46+H47</f>
        <v>0.36800000000000005</v>
      </c>
      <c r="I48" s="33">
        <f>I46+I47</f>
        <v>1297.4607942399998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8" t="s">
        <v>79</v>
      </c>
      <c r="B49" s="138"/>
      <c r="C49" s="138"/>
      <c r="D49" s="138"/>
      <c r="E49" s="138"/>
      <c r="F49" s="138"/>
      <c r="G49" s="138"/>
      <c r="H49" s="138"/>
      <c r="I49" s="13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6"/>
      <c r="B50" s="156"/>
      <c r="C50" s="156"/>
      <c r="D50" s="156"/>
      <c r="E50" s="156"/>
      <c r="F50" s="156"/>
      <c r="G50" s="156"/>
      <c r="H50" s="156"/>
      <c r="I50" s="156"/>
      <c r="J50" s="157"/>
    </row>
    <row r="51" spans="1:256" s="2" customFormat="1" ht="15.5" x14ac:dyDescent="0.35">
      <c r="A51" s="158"/>
      <c r="B51" s="158"/>
      <c r="C51" s="158"/>
      <c r="D51" s="158"/>
      <c r="E51" s="158"/>
      <c r="F51" s="158"/>
      <c r="G51" s="158"/>
      <c r="H51" s="158"/>
      <c r="I51" s="158"/>
      <c r="J51" s="159"/>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131</v>
      </c>
      <c r="C54" s="101"/>
      <c r="D54" s="101"/>
      <c r="E54" s="101"/>
      <c r="F54" s="101"/>
      <c r="G54" s="101"/>
      <c r="H54" s="101"/>
      <c r="I54" s="24">
        <f>(4.2*2*22)-(I22/100)*6</f>
        <v>49.680000000000007</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8">
        <v>4.2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5" t="s">
        <v>83</v>
      </c>
      <c r="C58" s="155"/>
      <c r="D58" s="155"/>
      <c r="E58" s="155"/>
      <c r="F58" s="155"/>
      <c r="G58" s="155"/>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139</v>
      </c>
      <c r="C59" s="101"/>
      <c r="D59" s="101"/>
      <c r="E59" s="101"/>
      <c r="F59" s="101"/>
      <c r="G59" s="101"/>
      <c r="H59" s="101"/>
      <c r="I59" s="91"/>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4" t="s">
        <v>138</v>
      </c>
      <c r="C60" s="154"/>
      <c r="D60" s="154"/>
      <c r="E60" s="154"/>
      <c r="F60" s="154"/>
      <c r="G60" s="154"/>
      <c r="H60" s="38">
        <v>0</v>
      </c>
      <c r="I60" s="32">
        <v>200</v>
      </c>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126</v>
      </c>
      <c r="C61" s="154"/>
      <c r="D61" s="154"/>
      <c r="E61" s="154"/>
      <c r="F61" s="154"/>
      <c r="G61" s="154"/>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127</v>
      </c>
      <c r="C62" s="154"/>
      <c r="D62" s="154"/>
      <c r="E62" s="154"/>
      <c r="F62" s="154"/>
      <c r="G62" s="154"/>
      <c r="H62" s="89">
        <v>0</v>
      </c>
      <c r="I62" s="35">
        <f>I60*H62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4.5" customHeight="1" x14ac:dyDescent="0.35">
      <c r="A63" s="4" t="s">
        <v>29</v>
      </c>
      <c r="B63" s="165" t="s">
        <v>140</v>
      </c>
      <c r="C63" s="166"/>
      <c r="D63" s="166"/>
      <c r="E63" s="166"/>
      <c r="F63" s="166"/>
      <c r="G63" s="167"/>
      <c r="H63" s="92"/>
      <c r="I63" s="36">
        <v>16.52</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9" t="s">
        <v>1</v>
      </c>
      <c r="C64" s="149"/>
      <c r="D64" s="149"/>
      <c r="E64" s="149"/>
      <c r="F64" s="149"/>
      <c r="G64" s="149"/>
      <c r="H64" s="149"/>
      <c r="I64" s="8">
        <f>SUM(I54:I63)</f>
        <v>266.2</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4" t="s">
        <v>46</v>
      </c>
      <c r="B65" s="164"/>
      <c r="C65" s="164"/>
      <c r="D65" s="164"/>
      <c r="E65" s="164"/>
      <c r="F65" s="164"/>
      <c r="G65" s="164"/>
      <c r="H65" s="164"/>
      <c r="I65" s="164"/>
      <c r="J65" s="90"/>
      <c r="K65" s="10"/>
      <c r="L65" s="10"/>
      <c r="M65" s="47"/>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60"/>
      <c r="B66" s="160"/>
      <c r="C66" s="160"/>
      <c r="D66" s="160"/>
      <c r="E66" s="160"/>
      <c r="F66" s="160"/>
      <c r="G66" s="160"/>
      <c r="H66" s="160"/>
      <c r="I66" s="160"/>
      <c r="J66" s="16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2"/>
      <c r="B67" s="162"/>
      <c r="C67" s="162"/>
      <c r="D67" s="162"/>
      <c r="E67" s="162"/>
      <c r="F67" s="162"/>
      <c r="G67" s="162"/>
      <c r="H67" s="162"/>
      <c r="I67" s="162"/>
      <c r="J67" s="16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9" t="s">
        <v>80</v>
      </c>
      <c r="B68" s="99"/>
      <c r="C68" s="99"/>
      <c r="D68" s="99"/>
      <c r="E68" s="99"/>
      <c r="F68" s="99"/>
      <c r="G68" s="99"/>
      <c r="H68" s="99"/>
      <c r="I68" s="99"/>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598.10868000000005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1297.4607942399998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266.2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2161.7694742399999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4"/>
      <c r="B74" s="174"/>
      <c r="C74" s="174"/>
      <c r="D74" s="174"/>
      <c r="E74" s="174"/>
      <c r="F74" s="174"/>
      <c r="G74" s="174"/>
      <c r="H74" s="174"/>
      <c r="I74" s="174"/>
      <c r="J74" s="174"/>
      <c r="K74" s="17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4"/>
      <c r="B75" s="174"/>
      <c r="C75" s="174"/>
      <c r="D75" s="174"/>
      <c r="E75" s="174"/>
      <c r="F75" s="174"/>
      <c r="G75" s="174"/>
      <c r="H75" s="174"/>
      <c r="I75" s="174"/>
      <c r="J75" s="174"/>
      <c r="K75" s="17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49" t="s">
        <v>50</v>
      </c>
      <c r="C77" s="149"/>
      <c r="D77" s="149"/>
      <c r="E77" s="149"/>
      <c r="F77" s="149"/>
      <c r="G77" s="149"/>
      <c r="H77" s="149"/>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12.198333333333332</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5" t="s">
        <v>84</v>
      </c>
      <c r="C79" s="166"/>
      <c r="D79" s="166"/>
      <c r="E79" s="166"/>
      <c r="F79" s="166"/>
      <c r="G79" s="166"/>
      <c r="H79" s="167"/>
      <c r="I79" s="50">
        <f>(8%*0.42%)</f>
        <v>3.3599999999999998E-4</v>
      </c>
      <c r="J79" s="32">
        <f>I24*I79</f>
        <v>0.98367359999999993</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8" t="s">
        <v>85</v>
      </c>
      <c r="C80" s="168"/>
      <c r="D80" s="168"/>
      <c r="E80" s="168"/>
      <c r="F80" s="168"/>
      <c r="G80" s="168"/>
      <c r="H80" s="168"/>
      <c r="I80" s="53">
        <f>(((1+2/12+(1/3*1/12))*(0.08*0.4*0.9*100%)))</f>
        <v>3.44E-2</v>
      </c>
      <c r="J80" s="32">
        <f>I24*I80</f>
        <v>100.70944</v>
      </c>
      <c r="K80" s="81"/>
      <c r="L80" s="55"/>
    </row>
    <row r="81" spans="1:256" ht="31.75" customHeight="1" x14ac:dyDescent="0.35">
      <c r="A81" s="4" t="s">
        <v>32</v>
      </c>
      <c r="B81" s="101" t="s">
        <v>88</v>
      </c>
      <c r="C81" s="101"/>
      <c r="D81" s="101"/>
      <c r="E81" s="101"/>
      <c r="F81" s="101"/>
      <c r="G81" s="101"/>
      <c r="H81" s="101"/>
      <c r="I81" s="57">
        <f>(7/30)/12*100%</f>
        <v>1.9444444444444445E-2</v>
      </c>
      <c r="J81" s="32">
        <f>I24*I81</f>
        <v>56.925555555555555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9" t="s">
        <v>86</v>
      </c>
      <c r="C82" s="169"/>
      <c r="D82" s="169"/>
      <c r="E82" s="169"/>
      <c r="F82" s="169"/>
      <c r="G82" s="169"/>
      <c r="H82" s="169"/>
      <c r="I82" s="23">
        <f>36.8%*1.94%</f>
        <v>7.1392000000000001E-3</v>
      </c>
      <c r="J82" s="32">
        <f>I24*I82</f>
        <v>20.900721919999999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5" t="s">
        <v>95</v>
      </c>
      <c r="C83" s="166"/>
      <c r="D83" s="166"/>
      <c r="E83" s="166"/>
      <c r="F83" s="166"/>
      <c r="G83" s="166"/>
      <c r="H83" s="167"/>
      <c r="I83" s="56">
        <f>0.08*0.0194*0.4*100%</f>
        <v>6.2080000000000002E-4</v>
      </c>
      <c r="J83" s="32">
        <f>I24*I83</f>
        <v>1.8174540800000001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5" t="s">
        <v>98</v>
      </c>
      <c r="C84" s="136"/>
      <c r="D84" s="136"/>
      <c r="E84" s="136"/>
      <c r="F84" s="136"/>
      <c r="G84" s="136"/>
      <c r="H84" s="137"/>
      <c r="I84" s="54">
        <f>SUM(I78:I83)</f>
        <v>6.6107111111111116E-2</v>
      </c>
      <c r="J84" s="33">
        <f>SUM(J78:J83)</f>
        <v>193.53517848888887</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70"/>
      <c r="B85" s="170"/>
      <c r="C85" s="170"/>
      <c r="D85" s="170"/>
      <c r="E85" s="170"/>
      <c r="F85" s="170"/>
      <c r="G85" s="170"/>
      <c r="H85" s="170"/>
      <c r="I85" s="170"/>
      <c r="J85" s="17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2"/>
      <c r="B86" s="172"/>
      <c r="C86" s="172"/>
      <c r="D86" s="172"/>
      <c r="E86" s="172"/>
      <c r="F86" s="172"/>
      <c r="G86" s="172"/>
      <c r="H86" s="172"/>
      <c r="I86" s="172"/>
      <c r="J86" s="17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9" t="s">
        <v>52</v>
      </c>
      <c r="B87" s="99"/>
      <c r="C87" s="99"/>
      <c r="D87" s="99"/>
      <c r="E87" s="99"/>
      <c r="F87" s="99"/>
      <c r="G87" s="99"/>
      <c r="H87" s="99"/>
      <c r="I87" s="99"/>
      <c r="J87" s="99"/>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9" t="s">
        <v>53</v>
      </c>
      <c r="B88" s="99"/>
      <c r="C88" s="99"/>
      <c r="D88" s="99"/>
      <c r="E88" s="99"/>
      <c r="F88" s="99"/>
      <c r="G88" s="99"/>
      <c r="H88" s="99"/>
      <c r="I88" s="99"/>
      <c r="J88" s="99"/>
      <c r="K88" s="82"/>
    </row>
    <row r="89" spans="1:256" ht="15.75" customHeight="1" x14ac:dyDescent="0.35">
      <c r="A89" s="7" t="s">
        <v>54</v>
      </c>
      <c r="B89" s="149" t="s">
        <v>55</v>
      </c>
      <c r="C89" s="149"/>
      <c r="D89" s="149"/>
      <c r="E89" s="149"/>
      <c r="F89" s="149"/>
      <c r="G89" s="149"/>
      <c r="H89" s="149"/>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3" t="s">
        <v>93</v>
      </c>
      <c r="C90" s="143"/>
      <c r="D90" s="143"/>
      <c r="E90" s="143"/>
      <c r="F90" s="143"/>
      <c r="G90" s="143"/>
      <c r="H90" s="143"/>
      <c r="I90" s="57">
        <f>1/12</f>
        <v>8.3333333333333329E-2</v>
      </c>
      <c r="J90" s="32">
        <f>I24*I90</f>
        <v>243.96666666666664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40.661111111111104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0.60991666666666666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2.1713033333333334</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8.5867679039999985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8.1322222222222216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5" t="s">
        <v>98</v>
      </c>
      <c r="C96" s="136"/>
      <c r="D96" s="136"/>
      <c r="E96" s="136"/>
      <c r="F96" s="136"/>
      <c r="G96" s="136"/>
      <c r="H96" s="137"/>
      <c r="I96" s="61">
        <f>SUM(I90:I95)</f>
        <v>0.10388304</v>
      </c>
      <c r="J96" s="41">
        <f>SUM(J90:J95)</f>
        <v>304.12798790399995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6"/>
      <c r="B98" s="176"/>
      <c r="C98" s="176"/>
      <c r="D98" s="176"/>
      <c r="E98" s="176"/>
      <c r="F98" s="176"/>
      <c r="G98" s="176"/>
      <c r="H98" s="176"/>
      <c r="I98" s="176"/>
      <c r="J98" s="176"/>
      <c r="K98" s="17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9" t="s">
        <v>58</v>
      </c>
      <c r="B99" s="99"/>
      <c r="C99" s="99"/>
      <c r="D99" s="99"/>
      <c r="E99" s="99"/>
      <c r="F99" s="99"/>
      <c r="G99" s="99"/>
      <c r="H99" s="99"/>
      <c r="I99" s="99"/>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9" t="s">
        <v>59</v>
      </c>
      <c r="C100" s="149"/>
      <c r="D100" s="149"/>
      <c r="E100" s="149"/>
      <c r="F100" s="149"/>
      <c r="G100" s="149"/>
      <c r="H100" s="149"/>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9" t="s">
        <v>55</v>
      </c>
      <c r="C101" s="169"/>
      <c r="D101" s="169"/>
      <c r="E101" s="169"/>
      <c r="F101" s="169"/>
      <c r="G101" s="169"/>
      <c r="H101" s="169"/>
      <c r="I101" s="32">
        <f>J96</f>
        <v>304.12798790399995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9" t="s">
        <v>57</v>
      </c>
      <c r="C102" s="169"/>
      <c r="D102" s="169"/>
      <c r="E102" s="169"/>
      <c r="F102" s="169"/>
      <c r="G102" s="169"/>
      <c r="H102" s="16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304.12798790399995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8"/>
      <c r="B105" s="178"/>
      <c r="C105" s="178"/>
      <c r="D105" s="178"/>
      <c r="E105" s="178"/>
      <c r="F105" s="178"/>
      <c r="G105" s="178"/>
      <c r="H105" s="178"/>
      <c r="I105" s="178"/>
      <c r="J105" s="17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9" t="s">
        <v>60</v>
      </c>
      <c r="B106" s="99"/>
      <c r="C106" s="99"/>
      <c r="D106" s="99"/>
      <c r="E106" s="99"/>
      <c r="F106" s="99"/>
      <c r="G106" s="99"/>
      <c r="H106" s="99"/>
      <c r="I106" s="99"/>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130</v>
      </c>
      <c r="C108" s="101"/>
      <c r="D108" s="101"/>
      <c r="E108" s="101"/>
      <c r="F108" s="101"/>
      <c r="G108" s="101"/>
      <c r="H108" s="101"/>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9" t="s">
        <v>64</v>
      </c>
      <c r="C110" s="169"/>
      <c r="D110" s="169"/>
      <c r="E110" s="169"/>
      <c r="F110" s="169"/>
      <c r="G110" s="169"/>
      <c r="H110" s="16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5" t="s">
        <v>1</v>
      </c>
      <c r="B112" s="136"/>
      <c r="C112" s="136"/>
      <c r="D112" s="136"/>
      <c r="E112" s="136"/>
      <c r="F112" s="136"/>
      <c r="G112" s="136"/>
      <c r="H112" s="137"/>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8"/>
      <c r="B113" s="178"/>
      <c r="C113" s="178"/>
      <c r="D113" s="178"/>
      <c r="E113" s="178"/>
      <c r="F113" s="178"/>
      <c r="G113" s="178"/>
      <c r="H113" s="178"/>
      <c r="I113" s="178"/>
      <c r="J113" s="17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8"/>
      <c r="B114" s="178"/>
      <c r="C114" s="178"/>
      <c r="D114" s="178"/>
      <c r="E114" s="178"/>
      <c r="F114" s="178"/>
      <c r="G114" s="178"/>
      <c r="H114" s="178"/>
      <c r="I114" s="178"/>
      <c r="J114" s="179"/>
      <c r="K114" s="10"/>
      <c r="L114" s="10"/>
    </row>
    <row r="115" spans="1:256" s="52" customFormat="1" ht="15.5" x14ac:dyDescent="0.3">
      <c r="A115" s="181" t="s">
        <v>99</v>
      </c>
      <c r="B115" s="182"/>
      <c r="C115" s="182"/>
      <c r="D115" s="182"/>
      <c r="E115" s="182"/>
      <c r="F115" s="182"/>
      <c r="G115" s="182"/>
      <c r="H115" s="183"/>
    </row>
    <row r="116" spans="1:256" s="52" customFormat="1" ht="13" x14ac:dyDescent="0.3">
      <c r="A116" s="184"/>
      <c r="B116" s="184"/>
      <c r="C116" s="184"/>
      <c r="D116" s="184"/>
      <c r="E116" s="184"/>
      <c r="F116" s="184"/>
      <c r="G116" s="184"/>
      <c r="H116" s="184"/>
      <c r="I116" s="184"/>
      <c r="J116" s="184"/>
    </row>
    <row r="117" spans="1:256" s="69" customFormat="1" ht="29" customHeight="1" x14ac:dyDescent="0.35">
      <c r="A117" s="20">
        <v>6</v>
      </c>
      <c r="B117" s="168" t="s">
        <v>100</v>
      </c>
      <c r="C117" s="168"/>
      <c r="D117" s="168"/>
      <c r="E117" s="168"/>
      <c r="F117" s="20" t="s">
        <v>25</v>
      </c>
      <c r="G117" s="185" t="s">
        <v>21</v>
      </c>
      <c r="H117" s="185"/>
    </row>
    <row r="118" spans="1:256" s="69" customFormat="1" x14ac:dyDescent="0.35">
      <c r="A118" s="20" t="s">
        <v>14</v>
      </c>
      <c r="B118" s="168" t="s">
        <v>5</v>
      </c>
      <c r="C118" s="168"/>
      <c r="D118" s="168"/>
      <c r="E118" s="168"/>
      <c r="F118" s="70">
        <v>0.06</v>
      </c>
      <c r="G118" s="180">
        <f>(I24+I73+J84+I103+I112)*F118</f>
        <v>342.18005843797334</v>
      </c>
      <c r="H118" s="180"/>
    </row>
    <row r="119" spans="1:256" s="69" customFormat="1" x14ac:dyDescent="0.35">
      <c r="A119" s="20" t="s">
        <v>15</v>
      </c>
      <c r="B119" s="168" t="s">
        <v>7</v>
      </c>
      <c r="C119" s="168"/>
      <c r="D119" s="168"/>
      <c r="E119" s="168"/>
      <c r="F119" s="70">
        <v>6.7900000000000002E-2</v>
      </c>
      <c r="G119" s="180">
        <f>(I24+I73+J84+I103+I112)*F119</f>
        <v>387.23376613230653</v>
      </c>
      <c r="H119" s="180"/>
    </row>
    <row r="120" spans="1:256" s="69" customFormat="1" x14ac:dyDescent="0.35">
      <c r="A120" s="20" t="s">
        <v>29</v>
      </c>
      <c r="B120" s="168" t="s">
        <v>6</v>
      </c>
      <c r="C120" s="168"/>
      <c r="D120" s="168"/>
      <c r="E120" s="168"/>
      <c r="F120" s="70"/>
      <c r="G120" s="180"/>
      <c r="H120" s="180"/>
    </row>
    <row r="121" spans="1:256" s="69" customFormat="1" x14ac:dyDescent="0.35">
      <c r="A121" s="20"/>
      <c r="B121" s="168" t="s">
        <v>101</v>
      </c>
      <c r="C121" s="168"/>
      <c r="D121" s="168"/>
      <c r="E121" s="168"/>
      <c r="F121" s="66">
        <v>1.6500000000000001E-2</v>
      </c>
      <c r="G121" s="180">
        <f>(I24+I73+J84+I103+I112)*F121</f>
        <v>94.099516070442675</v>
      </c>
      <c r="H121" s="180"/>
      <c r="I121" s="67" t="s">
        <v>102</v>
      </c>
    </row>
    <row r="122" spans="1:256" s="69" customFormat="1" x14ac:dyDescent="0.35">
      <c r="A122" s="20"/>
      <c r="B122" s="168" t="s">
        <v>103</v>
      </c>
      <c r="C122" s="168"/>
      <c r="D122" s="168"/>
      <c r="E122" s="168"/>
      <c r="F122" s="66">
        <v>7.5999999999999998E-2</v>
      </c>
      <c r="G122" s="180">
        <f>(I24+I73+J84+I103+I112)*F122</f>
        <v>433.42807402143291</v>
      </c>
      <c r="H122" s="180"/>
      <c r="I122" s="67" t="s">
        <v>102</v>
      </c>
    </row>
    <row r="123" spans="1:256" s="69" customFormat="1" x14ac:dyDescent="0.35">
      <c r="A123" s="20"/>
      <c r="B123" s="168" t="s">
        <v>104</v>
      </c>
      <c r="C123" s="168"/>
      <c r="D123" s="168"/>
      <c r="E123" s="168"/>
      <c r="F123" s="70"/>
      <c r="G123" s="180"/>
      <c r="H123" s="180"/>
    </row>
    <row r="124" spans="1:256" s="69" customFormat="1" ht="14.5" customHeight="1" x14ac:dyDescent="0.35">
      <c r="A124" s="20"/>
      <c r="B124" s="168" t="s">
        <v>135</v>
      </c>
      <c r="C124" s="168"/>
      <c r="D124" s="168"/>
      <c r="E124" s="168"/>
      <c r="F124" s="66">
        <v>0.05</v>
      </c>
      <c r="G124" s="180">
        <f>(I24+I73+J84+I103+I112)*F124</f>
        <v>285.15004869831114</v>
      </c>
      <c r="H124" s="180"/>
    </row>
    <row r="125" spans="1:256" s="69" customFormat="1" x14ac:dyDescent="0.35">
      <c r="A125" s="20"/>
      <c r="B125" s="168" t="s">
        <v>98</v>
      </c>
      <c r="C125" s="168"/>
      <c r="D125" s="168"/>
      <c r="E125" s="168"/>
      <c r="G125" s="180"/>
      <c r="H125" s="180"/>
    </row>
    <row r="126" spans="1:256" s="69" customFormat="1" x14ac:dyDescent="0.35">
      <c r="A126" s="185" t="s">
        <v>105</v>
      </c>
      <c r="B126" s="185"/>
      <c r="C126" s="185"/>
      <c r="D126" s="185"/>
      <c r="E126" s="185"/>
      <c r="F126" s="68">
        <f>SUM(F118:F124)</f>
        <v>0.27040000000000003</v>
      </c>
      <c r="G126" s="186">
        <f>SUM(G118:H124)</f>
        <v>1542.0914633604666</v>
      </c>
      <c r="H126" s="186"/>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7" t="s">
        <v>106</v>
      </c>
      <c r="B130" s="188"/>
      <c r="C130" s="188"/>
      <c r="D130" s="188"/>
      <c r="E130" s="188"/>
      <c r="F130" s="188"/>
      <c r="G130" s="188"/>
      <c r="H130" s="188"/>
    </row>
    <row r="131" spans="1:12" s="52" customFormat="1" ht="13" x14ac:dyDescent="0.3">
      <c r="A131" s="184"/>
      <c r="B131" s="184"/>
      <c r="C131" s="184"/>
      <c r="D131" s="184"/>
      <c r="E131" s="184"/>
      <c r="F131" s="184"/>
      <c r="G131" s="184"/>
      <c r="H131" s="184"/>
      <c r="I131" s="184"/>
    </row>
    <row r="132" spans="1:12" customFormat="1" x14ac:dyDescent="0.35">
      <c r="A132" s="20"/>
      <c r="B132" s="185" t="s">
        <v>67</v>
      </c>
      <c r="C132" s="185"/>
      <c r="D132" s="185"/>
      <c r="E132" s="185"/>
      <c r="F132" s="185"/>
      <c r="G132" s="185"/>
      <c r="H132" s="20" t="s">
        <v>21</v>
      </c>
    </row>
    <row r="133" spans="1:12" customFormat="1" x14ac:dyDescent="0.35">
      <c r="A133" s="20" t="s">
        <v>14</v>
      </c>
      <c r="B133" s="189" t="s">
        <v>68</v>
      </c>
      <c r="C133" s="189"/>
      <c r="D133" s="189"/>
      <c r="E133" s="189"/>
      <c r="F133" s="189"/>
      <c r="G133" s="189"/>
      <c r="H133" s="72">
        <f>I24</f>
        <v>2927.6</v>
      </c>
    </row>
    <row r="134" spans="1:12" customFormat="1" x14ac:dyDescent="0.35">
      <c r="A134" s="20" t="s">
        <v>15</v>
      </c>
      <c r="B134" s="189" t="s">
        <v>107</v>
      </c>
      <c r="C134" s="189"/>
      <c r="D134" s="189"/>
      <c r="E134" s="189"/>
      <c r="F134" s="189"/>
      <c r="G134" s="189"/>
      <c r="H134" s="72">
        <f>I73</f>
        <v>2161.7694742399999</v>
      </c>
    </row>
    <row r="135" spans="1:12" customFormat="1" x14ac:dyDescent="0.35">
      <c r="A135" s="20" t="s">
        <v>29</v>
      </c>
      <c r="B135" s="189" t="s">
        <v>49</v>
      </c>
      <c r="C135" s="189"/>
      <c r="D135" s="189"/>
      <c r="E135" s="189"/>
      <c r="F135" s="189"/>
      <c r="G135" s="189"/>
      <c r="H135" s="72">
        <f>J84</f>
        <v>193.53517848888887</v>
      </c>
    </row>
    <row r="136" spans="1:12" customFormat="1" x14ac:dyDescent="0.35">
      <c r="A136" s="20" t="s">
        <v>32</v>
      </c>
      <c r="B136" s="192" t="s">
        <v>52</v>
      </c>
      <c r="C136" s="192"/>
      <c r="D136" s="192"/>
      <c r="E136" s="192"/>
      <c r="F136" s="192"/>
      <c r="G136" s="192"/>
      <c r="H136" s="72">
        <f>I103</f>
        <v>304.12798790399995</v>
      </c>
    </row>
    <row r="137" spans="1:12" customFormat="1" x14ac:dyDescent="0.35">
      <c r="A137" s="20" t="s">
        <v>8</v>
      </c>
      <c r="B137" s="189" t="s">
        <v>108</v>
      </c>
      <c r="C137" s="189"/>
      <c r="D137" s="189"/>
      <c r="E137" s="189"/>
      <c r="F137" s="189"/>
      <c r="G137" s="189"/>
      <c r="H137" s="83">
        <f>I112</f>
        <v>115.96833333333332</v>
      </c>
    </row>
    <row r="138" spans="1:12" customFormat="1" ht="13" customHeight="1" x14ac:dyDescent="0.35">
      <c r="A138" s="185" t="s">
        <v>109</v>
      </c>
      <c r="B138" s="185"/>
      <c r="C138" s="185"/>
      <c r="D138" s="185"/>
      <c r="E138" s="185"/>
      <c r="F138" s="185"/>
      <c r="G138" s="185"/>
      <c r="H138" s="73">
        <f>SUM(H133:H137)</f>
        <v>5703.0009739662228</v>
      </c>
    </row>
    <row r="139" spans="1:12" customFormat="1" x14ac:dyDescent="0.35">
      <c r="A139" s="20" t="s">
        <v>35</v>
      </c>
      <c r="B139" s="189" t="s">
        <v>110</v>
      </c>
      <c r="C139" s="189"/>
      <c r="D139" s="189"/>
      <c r="E139" s="189"/>
      <c r="F139" s="189"/>
      <c r="G139" s="189"/>
      <c r="H139" s="72">
        <f>G126</f>
        <v>1542.0914633604666</v>
      </c>
    </row>
    <row r="140" spans="1:12" customFormat="1" ht="13" customHeight="1" x14ac:dyDescent="0.35">
      <c r="A140" s="185" t="s">
        <v>111</v>
      </c>
      <c r="B140" s="185"/>
      <c r="C140" s="185"/>
      <c r="D140" s="185"/>
      <c r="E140" s="185"/>
      <c r="F140" s="185"/>
      <c r="G140" s="185"/>
      <c r="H140" s="74">
        <f>H138+H139</f>
        <v>7245.0924373266898</v>
      </c>
    </row>
    <row r="141" spans="1:12" s="52" customFormat="1" ht="13" customHeight="1" x14ac:dyDescent="0.3">
      <c r="A141" s="190" t="s">
        <v>112</v>
      </c>
      <c r="B141" s="190"/>
      <c r="C141" s="190"/>
      <c r="D141" s="190"/>
      <c r="E141" s="190"/>
      <c r="F141" s="190"/>
      <c r="G141" s="190"/>
      <c r="H141" s="75">
        <f>12*H140</f>
        <v>86941.109247920278</v>
      </c>
    </row>
    <row r="142" spans="1:12" s="71" customFormat="1" ht="15" customHeight="1" x14ac:dyDescent="0.3">
      <c r="A142" s="191" t="s">
        <v>113</v>
      </c>
      <c r="B142" s="191"/>
      <c r="C142" s="191"/>
      <c r="D142" s="191"/>
      <c r="E142" s="191"/>
      <c r="F142" s="191"/>
      <c r="G142" s="191"/>
      <c r="H142" s="191"/>
    </row>
    <row r="143" spans="1:12" s="71" customFormat="1" ht="121" customHeight="1" x14ac:dyDescent="0.3">
      <c r="A143" s="192" t="s">
        <v>114</v>
      </c>
      <c r="B143" s="192"/>
      <c r="C143" s="192"/>
      <c r="D143" s="192"/>
      <c r="E143" s="192"/>
      <c r="F143" s="192"/>
      <c r="G143" s="192"/>
      <c r="H143" s="192"/>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4:H64"/>
    <mergeCell ref="A65:I65"/>
    <mergeCell ref="B63:G63"/>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64" workbookViewId="0">
      <selection activeCell="Q109" sqref="Q10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7"/>
    </row>
    <row r="2" spans="1:256" x14ac:dyDescent="0.35">
      <c r="A2" s="9"/>
      <c r="B2" s="9"/>
      <c r="C2" s="9"/>
      <c r="D2" s="9"/>
      <c r="E2" s="10"/>
      <c r="F2" s="10"/>
      <c r="G2" s="10"/>
      <c r="J2" s="118"/>
    </row>
    <row r="3" spans="1:256" x14ac:dyDescent="0.35">
      <c r="A3" s="119" t="s">
        <v>0</v>
      </c>
      <c r="B3" s="119"/>
      <c r="C3" s="119"/>
      <c r="D3" s="119"/>
      <c r="E3" s="119"/>
      <c r="F3" s="119"/>
      <c r="G3" s="119"/>
      <c r="H3" s="119"/>
      <c r="I3" s="119"/>
      <c r="J3" s="118"/>
    </row>
    <row r="4" spans="1:256" x14ac:dyDescent="0.35">
      <c r="A4" s="120" t="s">
        <v>124</v>
      </c>
      <c r="B4" s="120"/>
      <c r="C4" s="120"/>
      <c r="D4" s="120"/>
      <c r="E4" s="120"/>
      <c r="F4" s="120"/>
      <c r="G4" s="120"/>
      <c r="H4" s="120"/>
      <c r="I4" s="120"/>
      <c r="J4" s="118"/>
    </row>
    <row r="5" spans="1:256" x14ac:dyDescent="0.35">
      <c r="A5" s="121" t="s">
        <v>9</v>
      </c>
      <c r="B5" s="121"/>
      <c r="C5" s="121"/>
      <c r="D5" s="121"/>
      <c r="E5" s="121"/>
      <c r="F5" s="121"/>
      <c r="G5" s="121"/>
      <c r="H5" s="121"/>
      <c r="I5" s="121"/>
      <c r="J5" s="118"/>
    </row>
    <row r="6" spans="1:256" x14ac:dyDescent="0.35">
      <c r="A6" s="122" t="s">
        <v>143</v>
      </c>
      <c r="B6" s="122"/>
      <c r="C6" s="122"/>
      <c r="D6" s="122"/>
      <c r="E6" s="122"/>
      <c r="F6" s="122"/>
      <c r="G6" s="122"/>
      <c r="H6" s="122"/>
      <c r="I6" s="122"/>
      <c r="J6" s="118"/>
    </row>
    <row r="7" spans="1:256" x14ac:dyDescent="0.35">
      <c r="A7" s="16"/>
      <c r="B7" s="16"/>
      <c r="C7" s="16"/>
      <c r="D7" s="16"/>
      <c r="E7" s="16"/>
      <c r="F7" s="16"/>
      <c r="G7" s="16"/>
      <c r="H7" s="17"/>
      <c r="I7" s="18"/>
      <c r="J7" s="118"/>
    </row>
    <row r="8" spans="1:256" customFormat="1" ht="14.5" customHeight="1" x14ac:dyDescent="0.35">
      <c r="A8" s="123" t="s">
        <v>115</v>
      </c>
      <c r="B8" s="123"/>
      <c r="C8" s="123"/>
      <c r="D8" s="123"/>
      <c r="E8" s="123"/>
      <c r="F8" s="123"/>
      <c r="G8" s="123"/>
      <c r="H8" s="123"/>
      <c r="I8" s="123"/>
      <c r="J8" s="11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4" t="s">
        <v>81</v>
      </c>
      <c r="B9" s="124"/>
      <c r="C9" s="124"/>
      <c r="D9" s="124"/>
      <c r="E9" s="124"/>
      <c r="F9" s="124"/>
      <c r="G9" s="124"/>
      <c r="H9" s="124"/>
      <c r="I9" s="124"/>
      <c r="J9" s="11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9" t="s">
        <v>75</v>
      </c>
      <c r="B10" s="99"/>
      <c r="C10" s="99"/>
      <c r="D10" s="99"/>
      <c r="E10" s="99"/>
      <c r="F10" s="99"/>
      <c r="G10" s="99"/>
      <c r="H10" s="99"/>
      <c r="I10" s="99"/>
      <c r="J10" s="1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5"/>
      <c r="B11" s="125"/>
      <c r="C11" s="125"/>
      <c r="D11" s="125"/>
      <c r="E11" s="125"/>
      <c r="F11" s="125"/>
      <c r="G11" s="125"/>
      <c r="H11" s="125"/>
      <c r="I11" s="125"/>
      <c r="J11" s="11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6"/>
      <c r="B12" s="126"/>
      <c r="C12" s="126"/>
      <c r="D12" s="126"/>
      <c r="E12" s="126"/>
      <c r="F12" s="126"/>
      <c r="G12" s="126"/>
      <c r="H12" s="126"/>
      <c r="I12" s="126"/>
      <c r="J12" s="118"/>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7" t="s">
        <v>69</v>
      </c>
      <c r="B13" s="127"/>
      <c r="C13" s="127"/>
      <c r="D13" s="127"/>
      <c r="E13" s="127"/>
      <c r="F13" s="127"/>
      <c r="G13" s="127"/>
      <c r="H13" s="127"/>
      <c r="I13" s="127"/>
      <c r="J13" s="118"/>
    </row>
    <row r="14" spans="1:256" customFormat="1" ht="14.5" customHeight="1" x14ac:dyDescent="0.35">
      <c r="A14" s="20" t="s">
        <v>14</v>
      </c>
      <c r="B14" s="102" t="s">
        <v>70</v>
      </c>
      <c r="C14" s="103"/>
      <c r="D14" s="103"/>
      <c r="E14" s="103"/>
      <c r="F14" s="104"/>
      <c r="G14" s="105" t="s">
        <v>71</v>
      </c>
      <c r="H14" s="106"/>
      <c r="I14" s="107"/>
      <c r="J14" s="118"/>
    </row>
    <row r="15" spans="1:256" customFormat="1" x14ac:dyDescent="0.35">
      <c r="A15" s="20" t="s">
        <v>15</v>
      </c>
      <c r="B15" s="108" t="s">
        <v>72</v>
      </c>
      <c r="C15" s="109"/>
      <c r="D15" s="109"/>
      <c r="E15" s="109"/>
      <c r="F15" s="110"/>
      <c r="G15" s="193" t="s">
        <v>141</v>
      </c>
      <c r="H15" s="193"/>
      <c r="I15" s="193"/>
      <c r="J15" s="118"/>
    </row>
    <row r="16" spans="1:256" customFormat="1" ht="14.5" customHeight="1" x14ac:dyDescent="0.35">
      <c r="A16" s="20" t="s">
        <v>29</v>
      </c>
      <c r="B16" s="102" t="s">
        <v>73</v>
      </c>
      <c r="C16" s="103"/>
      <c r="D16" s="103"/>
      <c r="E16" s="103"/>
      <c r="F16" s="104"/>
      <c r="G16" s="114">
        <v>24</v>
      </c>
      <c r="H16" s="115"/>
      <c r="I16" s="116"/>
      <c r="J16" s="118"/>
    </row>
    <row r="17" spans="1:256" customFormat="1" ht="15" customHeight="1" x14ac:dyDescent="0.35">
      <c r="A17" s="20" t="s">
        <v>32</v>
      </c>
      <c r="B17" s="93" t="s">
        <v>74</v>
      </c>
      <c r="C17" s="93"/>
      <c r="D17" s="93"/>
      <c r="E17" s="93"/>
      <c r="F17" s="93"/>
      <c r="G17" s="94">
        <v>45292</v>
      </c>
      <c r="H17" s="95"/>
      <c r="I17" s="96"/>
      <c r="J17" s="118"/>
    </row>
    <row r="18" spans="1:256" x14ac:dyDescent="0.35">
      <c r="A18" s="97"/>
      <c r="B18" s="97"/>
      <c r="C18" s="97"/>
      <c r="D18" s="97"/>
      <c r="E18" s="97"/>
      <c r="F18" s="97"/>
      <c r="G18" s="97"/>
      <c r="H18" s="97"/>
      <c r="I18" s="97"/>
      <c r="J18" s="98"/>
    </row>
    <row r="19" spans="1:256" x14ac:dyDescent="0.35">
      <c r="A19" s="97"/>
      <c r="B19" s="97"/>
      <c r="C19" s="97"/>
      <c r="D19" s="97"/>
      <c r="E19" s="97"/>
      <c r="F19" s="97"/>
      <c r="G19" s="97"/>
      <c r="H19" s="97"/>
      <c r="I19" s="97"/>
      <c r="J19" s="98"/>
    </row>
    <row r="20" spans="1:256" x14ac:dyDescent="0.35">
      <c r="A20" s="99" t="s">
        <v>10</v>
      </c>
      <c r="B20" s="99"/>
      <c r="C20" s="99"/>
      <c r="D20" s="99"/>
      <c r="E20" s="99"/>
      <c r="F20" s="99"/>
      <c r="G20" s="99"/>
      <c r="H20" s="99"/>
      <c r="I20" s="9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142</v>
      </c>
      <c r="C22" s="101"/>
      <c r="D22" s="101"/>
      <c r="E22" s="101"/>
      <c r="F22" s="101"/>
      <c r="G22" s="101"/>
      <c r="H22" s="101"/>
      <c r="I22" s="28">
        <v>2072.4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3" t="s">
        <v>76</v>
      </c>
      <c r="C23" s="143"/>
      <c r="D23" s="143"/>
      <c r="E23" s="143"/>
      <c r="F23" s="143"/>
      <c r="G23" s="143"/>
      <c r="H23" s="43">
        <v>0.3</v>
      </c>
      <c r="I23" s="32">
        <f>ROUND(H23*I22,2)</f>
        <v>621.72</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2694.12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4" t="s">
        <v>16</v>
      </c>
      <c r="B25" s="144"/>
      <c r="C25" s="144"/>
      <c r="D25" s="144"/>
      <c r="E25" s="144"/>
      <c r="F25" s="144"/>
      <c r="G25" s="144"/>
      <c r="H25" s="144"/>
      <c r="I25" s="14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5"/>
      <c r="B26" s="145"/>
      <c r="C26" s="145"/>
      <c r="D26" s="145"/>
      <c r="E26" s="145"/>
      <c r="F26" s="145"/>
      <c r="G26" s="145"/>
      <c r="H26" s="145"/>
      <c r="I26" s="145"/>
      <c r="J26" s="14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7"/>
      <c r="B27" s="147"/>
      <c r="C27" s="147"/>
      <c r="D27" s="147"/>
      <c r="E27" s="147"/>
      <c r="F27" s="147"/>
      <c r="G27" s="147"/>
      <c r="H27" s="147"/>
      <c r="I27" s="147"/>
      <c r="J27" s="14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9" t="s">
        <v>18</v>
      </c>
      <c r="B29" s="149"/>
      <c r="C29" s="149"/>
      <c r="D29" s="149"/>
      <c r="E29" s="149"/>
      <c r="F29" s="149"/>
      <c r="G29" s="149"/>
      <c r="H29" s="149"/>
      <c r="I29" s="149"/>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9" t="s">
        <v>116</v>
      </c>
      <c r="C31" s="130"/>
      <c r="D31" s="130"/>
      <c r="E31" s="130"/>
      <c r="F31" s="130"/>
      <c r="G31" s="131"/>
      <c r="H31" s="23">
        <v>8.3299999999999999E-2</v>
      </c>
      <c r="I31" s="34">
        <f>I24*H31</f>
        <v>224.42019599999998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2" t="s">
        <v>117</v>
      </c>
      <c r="C32" s="133"/>
      <c r="D32" s="133"/>
      <c r="E32" s="133"/>
      <c r="F32" s="133"/>
      <c r="G32" s="134"/>
      <c r="H32" s="23">
        <v>0.121</v>
      </c>
      <c r="I32" s="34">
        <f>I24*H32</f>
        <v>325.98851999999999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5" t="s">
        <v>1</v>
      </c>
      <c r="B33" s="136"/>
      <c r="C33" s="136"/>
      <c r="D33" s="136"/>
      <c r="E33" s="136"/>
      <c r="F33" s="136"/>
      <c r="G33" s="137"/>
      <c r="H33" s="65">
        <f>SUM(H31:H32)</f>
        <v>0.20429999999999998</v>
      </c>
      <c r="I33" s="33">
        <f>SUM(I31+I32)</f>
        <v>550.40871599999991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8" t="s">
        <v>22</v>
      </c>
      <c r="B34" s="138"/>
      <c r="C34" s="138"/>
      <c r="D34" s="138"/>
      <c r="E34" s="138"/>
      <c r="F34" s="138"/>
      <c r="G34" s="138"/>
      <c r="H34" s="138"/>
      <c r="I34" s="13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9"/>
      <c r="B35" s="139"/>
      <c r="C35" s="139"/>
      <c r="D35" s="139"/>
      <c r="E35" s="139"/>
      <c r="F35" s="139"/>
      <c r="G35" s="139"/>
      <c r="H35" s="139"/>
      <c r="I35" s="139"/>
      <c r="J35" s="14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1"/>
      <c r="B36" s="141"/>
      <c r="C36" s="141"/>
      <c r="D36" s="141"/>
      <c r="E36" s="141"/>
      <c r="F36" s="141"/>
      <c r="G36" s="141"/>
      <c r="H36" s="141"/>
      <c r="I36" s="141"/>
      <c r="J36" s="14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9" t="s">
        <v>78</v>
      </c>
      <c r="B37" s="99"/>
      <c r="C37" s="99"/>
      <c r="D37" s="99"/>
      <c r="E37" s="99"/>
      <c r="F37" s="99"/>
      <c r="G37" s="99"/>
      <c r="H37" s="99"/>
      <c r="I37" s="99"/>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648.90574319999996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81.113217899999995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3" t="s">
        <v>77</v>
      </c>
      <c r="C41" s="153"/>
      <c r="D41" s="5" t="s">
        <v>30</v>
      </c>
      <c r="E41" s="29">
        <v>0.03</v>
      </c>
      <c r="F41" s="5" t="s">
        <v>31</v>
      </c>
      <c r="G41" s="30">
        <v>1</v>
      </c>
      <c r="H41" s="23">
        <f>ROUND((E41*G41),6)</f>
        <v>0.03</v>
      </c>
      <c r="I41" s="32">
        <f>(I24+I33)*H41</f>
        <v>97.335861479999991</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48.667930739999996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32.445287159999999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19.467172295999998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6.4890574320000001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0"/>
      <c r="B46" s="151"/>
      <c r="C46" s="151"/>
      <c r="D46" s="151"/>
      <c r="E46" s="151"/>
      <c r="F46" s="151"/>
      <c r="G46" s="152"/>
      <c r="H46" s="48">
        <f>SUM(H39:H45)</f>
        <v>0.28800000000000003</v>
      </c>
      <c r="I46" s="28">
        <f>SUM(I39:I45)</f>
        <v>934.42427020799983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259.56229728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9" t="s">
        <v>1</v>
      </c>
      <c r="B48" s="149"/>
      <c r="C48" s="149"/>
      <c r="D48" s="149"/>
      <c r="E48" s="149"/>
      <c r="F48" s="149"/>
      <c r="G48" s="149"/>
      <c r="H48" s="54">
        <f>H46+H47</f>
        <v>0.36800000000000005</v>
      </c>
      <c r="I48" s="33">
        <f>I46+I47</f>
        <v>1193.9865674879998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8" t="s">
        <v>79</v>
      </c>
      <c r="B49" s="138"/>
      <c r="C49" s="138"/>
      <c r="D49" s="138"/>
      <c r="E49" s="138"/>
      <c r="F49" s="138"/>
      <c r="G49" s="138"/>
      <c r="H49" s="138"/>
      <c r="I49" s="13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6"/>
      <c r="B50" s="156"/>
      <c r="C50" s="156"/>
      <c r="D50" s="156"/>
      <c r="E50" s="156"/>
      <c r="F50" s="156"/>
      <c r="G50" s="156"/>
      <c r="H50" s="156"/>
      <c r="I50" s="156"/>
      <c r="J50" s="157"/>
    </row>
    <row r="51" spans="1:256" s="2" customFormat="1" ht="15.5" x14ac:dyDescent="0.35">
      <c r="A51" s="158"/>
      <c r="B51" s="158"/>
      <c r="C51" s="158"/>
      <c r="D51" s="158"/>
      <c r="E51" s="158"/>
      <c r="F51" s="158"/>
      <c r="G51" s="158"/>
      <c r="H51" s="158"/>
      <c r="I51" s="158"/>
      <c r="J51" s="159"/>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132</v>
      </c>
      <c r="C54" s="101"/>
      <c r="D54" s="101"/>
      <c r="E54" s="101"/>
      <c r="F54" s="101"/>
      <c r="G54" s="101"/>
      <c r="H54" s="101"/>
      <c r="I54" s="24">
        <f>(4.2*2*22)-(I22/100)*6</f>
        <v>60.456000000000017</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8">
        <v>4.2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5" t="s">
        <v>83</v>
      </c>
      <c r="C58" s="155"/>
      <c r="D58" s="155"/>
      <c r="E58" s="155"/>
      <c r="F58" s="155"/>
      <c r="G58" s="155"/>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133</v>
      </c>
      <c r="C59" s="101"/>
      <c r="D59" s="101"/>
      <c r="E59" s="101"/>
      <c r="F59" s="101"/>
      <c r="G59" s="101"/>
      <c r="H59" s="101"/>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4" t="s">
        <v>134</v>
      </c>
      <c r="C60" s="154"/>
      <c r="D60" s="154"/>
      <c r="E60" s="154"/>
      <c r="F60" s="154"/>
      <c r="G60" s="154"/>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128</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9" t="s">
        <v>1</v>
      </c>
      <c r="C64" s="149"/>
      <c r="D64" s="149"/>
      <c r="E64" s="149"/>
      <c r="F64" s="149"/>
      <c r="G64" s="149"/>
      <c r="H64" s="149"/>
      <c r="I64" s="8">
        <f>(I54+H60-I62)</f>
        <v>60.456000000000017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4" t="s">
        <v>46</v>
      </c>
      <c r="B65" s="164"/>
      <c r="C65" s="164"/>
      <c r="D65" s="164"/>
      <c r="E65" s="164"/>
      <c r="F65" s="164"/>
      <c r="G65" s="164"/>
      <c r="H65" s="164"/>
      <c r="I65" s="16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60"/>
      <c r="B66" s="160"/>
      <c r="C66" s="160"/>
      <c r="D66" s="160"/>
      <c r="E66" s="160"/>
      <c r="F66" s="160"/>
      <c r="G66" s="160"/>
      <c r="H66" s="160"/>
      <c r="I66" s="160"/>
      <c r="J66" s="16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2"/>
      <c r="B67" s="162"/>
      <c r="C67" s="162"/>
      <c r="D67" s="162"/>
      <c r="E67" s="162"/>
      <c r="F67" s="162"/>
      <c r="G67" s="162"/>
      <c r="H67" s="162"/>
      <c r="I67" s="162"/>
      <c r="J67" s="16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9" t="s">
        <v>80</v>
      </c>
      <c r="B68" s="99"/>
      <c r="C68" s="99"/>
      <c r="D68" s="99"/>
      <c r="E68" s="99"/>
      <c r="F68" s="99"/>
      <c r="G68" s="99"/>
      <c r="H68" s="99"/>
      <c r="I68" s="99"/>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550.40871599999991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1193.9865674879998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60.456000000000017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1804.8512834879998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4"/>
      <c r="B74" s="174"/>
      <c r="C74" s="174"/>
      <c r="D74" s="174"/>
      <c r="E74" s="174"/>
      <c r="F74" s="174"/>
      <c r="G74" s="174"/>
      <c r="H74" s="174"/>
      <c r="I74" s="174"/>
      <c r="J74" s="174"/>
      <c r="K74" s="17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4"/>
      <c r="B75" s="174"/>
      <c r="C75" s="174"/>
      <c r="D75" s="174"/>
      <c r="E75" s="174"/>
      <c r="F75" s="174"/>
      <c r="G75" s="174"/>
      <c r="H75" s="174"/>
      <c r="I75" s="174"/>
      <c r="J75" s="174"/>
      <c r="K75" s="17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49" t="s">
        <v>50</v>
      </c>
      <c r="C77" s="149"/>
      <c r="D77" s="149"/>
      <c r="E77" s="149"/>
      <c r="F77" s="149"/>
      <c r="G77" s="149"/>
      <c r="H77" s="149"/>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11.2255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5" t="s">
        <v>84</v>
      </c>
      <c r="C79" s="166"/>
      <c r="D79" s="166"/>
      <c r="E79" s="166"/>
      <c r="F79" s="166"/>
      <c r="G79" s="166"/>
      <c r="H79" s="167"/>
      <c r="I79" s="50">
        <f>(8%*0.42%)</f>
        <v>3.3599999999999998E-4</v>
      </c>
      <c r="J79" s="32">
        <f>I24*I79</f>
        <v>0.90522431999999986</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8" t="s">
        <v>85</v>
      </c>
      <c r="C80" s="168"/>
      <c r="D80" s="168"/>
      <c r="E80" s="168"/>
      <c r="F80" s="168"/>
      <c r="G80" s="168"/>
      <c r="H80" s="168"/>
      <c r="I80" s="53">
        <f>(((1+2/12+(1/3*1/12))*(0.08*0.4*0.9*100%)))</f>
        <v>3.44E-2</v>
      </c>
      <c r="J80" s="32">
        <f>I24*I80</f>
        <v>92.677728000000002</v>
      </c>
      <c r="K80" s="81"/>
      <c r="L80" s="55"/>
    </row>
    <row r="81" spans="1:256" ht="31.75" customHeight="1" x14ac:dyDescent="0.35">
      <c r="A81" s="4" t="s">
        <v>32</v>
      </c>
      <c r="B81" s="101" t="s">
        <v>88</v>
      </c>
      <c r="C81" s="101"/>
      <c r="D81" s="101"/>
      <c r="E81" s="101"/>
      <c r="F81" s="101"/>
      <c r="G81" s="101"/>
      <c r="H81" s="101"/>
      <c r="I81" s="57">
        <f>(7/30)/12*100%</f>
        <v>1.9444444444444445E-2</v>
      </c>
      <c r="J81" s="32">
        <f>I24*I81</f>
        <v>52.385666666666665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9" t="s">
        <v>86</v>
      </c>
      <c r="C82" s="169"/>
      <c r="D82" s="169"/>
      <c r="E82" s="169"/>
      <c r="F82" s="169"/>
      <c r="G82" s="169"/>
      <c r="H82" s="169"/>
      <c r="I82" s="23">
        <f>36.8%*1.94%</f>
        <v>7.1392000000000001E-3</v>
      </c>
      <c r="J82" s="32">
        <f>I24*I82</f>
        <v>19.233861504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5" t="s">
        <v>95</v>
      </c>
      <c r="C83" s="166"/>
      <c r="D83" s="166"/>
      <c r="E83" s="166"/>
      <c r="F83" s="166"/>
      <c r="G83" s="166"/>
      <c r="H83" s="167"/>
      <c r="I83" s="56">
        <f>0.08*0.0194*0.4*100%</f>
        <v>6.2080000000000002E-4</v>
      </c>
      <c r="J83" s="32">
        <f>I24*I83</f>
        <v>1.6725096959999999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5" t="s">
        <v>98</v>
      </c>
      <c r="C84" s="136"/>
      <c r="D84" s="136"/>
      <c r="E84" s="136"/>
      <c r="F84" s="136"/>
      <c r="G84" s="136"/>
      <c r="H84" s="137"/>
      <c r="I84" s="54">
        <f>SUM(I78:I83)</f>
        <v>6.6107111111111116E-2</v>
      </c>
      <c r="J84" s="33">
        <f>SUM(J78:J83)</f>
        <v>178.10049018666666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70"/>
      <c r="B85" s="170"/>
      <c r="C85" s="170"/>
      <c r="D85" s="170"/>
      <c r="E85" s="170"/>
      <c r="F85" s="170"/>
      <c r="G85" s="170"/>
      <c r="H85" s="170"/>
      <c r="I85" s="170"/>
      <c r="J85" s="17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2"/>
      <c r="B86" s="172"/>
      <c r="C86" s="172"/>
      <c r="D86" s="172"/>
      <c r="E86" s="172"/>
      <c r="F86" s="172"/>
      <c r="G86" s="172"/>
      <c r="H86" s="172"/>
      <c r="I86" s="172"/>
      <c r="J86" s="17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9" t="s">
        <v>52</v>
      </c>
      <c r="B87" s="99"/>
      <c r="C87" s="99"/>
      <c r="D87" s="99"/>
      <c r="E87" s="99"/>
      <c r="F87" s="99"/>
      <c r="G87" s="99"/>
      <c r="H87" s="99"/>
      <c r="I87" s="99"/>
      <c r="J87" s="99"/>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9" t="s">
        <v>53</v>
      </c>
      <c r="B88" s="99"/>
      <c r="C88" s="99"/>
      <c r="D88" s="99"/>
      <c r="E88" s="99"/>
      <c r="F88" s="99"/>
      <c r="G88" s="99"/>
      <c r="H88" s="99"/>
      <c r="I88" s="99"/>
      <c r="J88" s="99"/>
      <c r="K88" s="82"/>
    </row>
    <row r="89" spans="1:256" ht="15.75" customHeight="1" x14ac:dyDescent="0.35">
      <c r="A89" s="7" t="s">
        <v>54</v>
      </c>
      <c r="B89" s="149" t="s">
        <v>55</v>
      </c>
      <c r="C89" s="149"/>
      <c r="D89" s="149"/>
      <c r="E89" s="149"/>
      <c r="F89" s="149"/>
      <c r="G89" s="149"/>
      <c r="H89" s="149"/>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3" t="s">
        <v>93</v>
      </c>
      <c r="C90" s="143"/>
      <c r="D90" s="143"/>
      <c r="E90" s="143"/>
      <c r="F90" s="143"/>
      <c r="G90" s="143"/>
      <c r="H90" s="143"/>
      <c r="I90" s="57">
        <f>1/12</f>
        <v>8.3333333333333329E-2</v>
      </c>
      <c r="J90" s="32">
        <f>I24*I90</f>
        <v>224.51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37.418333333333329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0.56127499999999997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1.9981389999999999</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7.9019617247999987</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7.4836666666666662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5" t="s">
        <v>98</v>
      </c>
      <c r="C96" s="136"/>
      <c r="D96" s="136"/>
      <c r="E96" s="136"/>
      <c r="F96" s="136"/>
      <c r="G96" s="136"/>
      <c r="H96" s="137"/>
      <c r="I96" s="61">
        <f>SUM(I90:I95)</f>
        <v>0.10388304</v>
      </c>
      <c r="J96" s="41">
        <f>SUM(J90:J95)</f>
        <v>279.87337572480004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6"/>
      <c r="B98" s="176"/>
      <c r="C98" s="176"/>
      <c r="D98" s="176"/>
      <c r="E98" s="176"/>
      <c r="F98" s="176"/>
      <c r="G98" s="176"/>
      <c r="H98" s="176"/>
      <c r="I98" s="176"/>
      <c r="J98" s="176"/>
      <c r="K98" s="17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9" t="s">
        <v>58</v>
      </c>
      <c r="B99" s="99"/>
      <c r="C99" s="99"/>
      <c r="D99" s="99"/>
      <c r="E99" s="99"/>
      <c r="F99" s="99"/>
      <c r="G99" s="99"/>
      <c r="H99" s="99"/>
      <c r="I99" s="99"/>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9" t="s">
        <v>59</v>
      </c>
      <c r="C100" s="149"/>
      <c r="D100" s="149"/>
      <c r="E100" s="149"/>
      <c r="F100" s="149"/>
      <c r="G100" s="149"/>
      <c r="H100" s="149"/>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9" t="s">
        <v>55</v>
      </c>
      <c r="C101" s="169"/>
      <c r="D101" s="169"/>
      <c r="E101" s="169"/>
      <c r="F101" s="169"/>
      <c r="G101" s="169"/>
      <c r="H101" s="169"/>
      <c r="I101" s="32">
        <f>J96</f>
        <v>279.87337572480004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9" t="s">
        <v>57</v>
      </c>
      <c r="C102" s="169"/>
      <c r="D102" s="169"/>
      <c r="E102" s="169"/>
      <c r="F102" s="169"/>
      <c r="G102" s="169"/>
      <c r="H102" s="16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279.87337572480004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8"/>
      <c r="B105" s="178"/>
      <c r="C105" s="178"/>
      <c r="D105" s="178"/>
      <c r="E105" s="178"/>
      <c r="F105" s="178"/>
      <c r="G105" s="178"/>
      <c r="H105" s="178"/>
      <c r="I105" s="178"/>
      <c r="J105" s="17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9" t="s">
        <v>60</v>
      </c>
      <c r="B106" s="99"/>
      <c r="C106" s="99"/>
      <c r="D106" s="99"/>
      <c r="E106" s="99"/>
      <c r="F106" s="99"/>
      <c r="G106" s="99"/>
      <c r="H106" s="99"/>
      <c r="I106" s="99"/>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9" t="s">
        <v>64</v>
      </c>
      <c r="C110" s="169"/>
      <c r="D110" s="169"/>
      <c r="E110" s="169"/>
      <c r="F110" s="169"/>
      <c r="G110" s="169"/>
      <c r="H110" s="16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5" t="s">
        <v>1</v>
      </c>
      <c r="B112" s="136"/>
      <c r="C112" s="136"/>
      <c r="D112" s="136"/>
      <c r="E112" s="136"/>
      <c r="F112" s="136"/>
      <c r="G112" s="136"/>
      <c r="H112" s="137"/>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8"/>
      <c r="B113" s="178"/>
      <c r="C113" s="178"/>
      <c r="D113" s="178"/>
      <c r="E113" s="178"/>
      <c r="F113" s="178"/>
      <c r="G113" s="178"/>
      <c r="H113" s="178"/>
      <c r="I113" s="178"/>
      <c r="J113" s="17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8"/>
      <c r="B114" s="178"/>
      <c r="C114" s="178"/>
      <c r="D114" s="178"/>
      <c r="E114" s="178"/>
      <c r="F114" s="178"/>
      <c r="G114" s="178"/>
      <c r="H114" s="178"/>
      <c r="I114" s="178"/>
      <c r="J114" s="179"/>
      <c r="K114" s="10"/>
      <c r="L114" s="10"/>
    </row>
    <row r="115" spans="1:256" s="52" customFormat="1" ht="15.5" x14ac:dyDescent="0.3">
      <c r="A115" s="181" t="s">
        <v>99</v>
      </c>
      <c r="B115" s="182"/>
      <c r="C115" s="182"/>
      <c r="D115" s="182"/>
      <c r="E115" s="182"/>
      <c r="F115" s="182"/>
      <c r="G115" s="182"/>
      <c r="H115" s="183"/>
    </row>
    <row r="116" spans="1:256" s="52" customFormat="1" ht="13" x14ac:dyDescent="0.3">
      <c r="A116" s="184"/>
      <c r="B116" s="184"/>
      <c r="C116" s="184"/>
      <c r="D116" s="184"/>
      <c r="E116" s="184"/>
      <c r="F116" s="184"/>
      <c r="G116" s="184"/>
      <c r="H116" s="184"/>
      <c r="I116" s="184"/>
      <c r="J116" s="184"/>
    </row>
    <row r="117" spans="1:256" s="69" customFormat="1" ht="29" customHeight="1" x14ac:dyDescent="0.35">
      <c r="A117" s="20">
        <v>6</v>
      </c>
      <c r="B117" s="168" t="s">
        <v>100</v>
      </c>
      <c r="C117" s="168"/>
      <c r="D117" s="168"/>
      <c r="E117" s="168"/>
      <c r="F117" s="20" t="s">
        <v>25</v>
      </c>
      <c r="G117" s="185" t="s">
        <v>21</v>
      </c>
      <c r="H117" s="185"/>
    </row>
    <row r="118" spans="1:256" s="69" customFormat="1" x14ac:dyDescent="0.35">
      <c r="A118" s="20" t="s">
        <v>14</v>
      </c>
      <c r="B118" s="168" t="s">
        <v>5</v>
      </c>
      <c r="C118" s="168"/>
      <c r="D118" s="168"/>
      <c r="E118" s="168"/>
      <c r="F118" s="70">
        <v>0.06</v>
      </c>
      <c r="G118" s="180">
        <f>(I24+I73+J84+I103+I112)*F118</f>
        <v>297.41670896396795</v>
      </c>
      <c r="H118" s="180"/>
    </row>
    <row r="119" spans="1:256" s="69" customFormat="1" x14ac:dyDescent="0.35">
      <c r="A119" s="20" t="s">
        <v>15</v>
      </c>
      <c r="B119" s="168" t="s">
        <v>7</v>
      </c>
      <c r="C119" s="168"/>
      <c r="D119" s="168"/>
      <c r="E119" s="168"/>
      <c r="F119" s="70">
        <v>6.7900000000000002E-2</v>
      </c>
      <c r="G119" s="180">
        <f>(I24+I73+J84+I103+I112)*F119</f>
        <v>336.57657564422374</v>
      </c>
      <c r="H119" s="180"/>
    </row>
    <row r="120" spans="1:256" s="69" customFormat="1" x14ac:dyDescent="0.35">
      <c r="A120" s="20" t="s">
        <v>29</v>
      </c>
      <c r="B120" s="168" t="s">
        <v>6</v>
      </c>
      <c r="C120" s="168"/>
      <c r="D120" s="168"/>
      <c r="E120" s="168"/>
      <c r="F120" s="70"/>
      <c r="G120" s="180"/>
      <c r="H120" s="180"/>
    </row>
    <row r="121" spans="1:256" s="69" customFormat="1" x14ac:dyDescent="0.35">
      <c r="A121" s="20"/>
      <c r="B121" s="168" t="s">
        <v>101</v>
      </c>
      <c r="C121" s="168"/>
      <c r="D121" s="168"/>
      <c r="E121" s="168"/>
      <c r="F121" s="66">
        <v>1.6500000000000001E-2</v>
      </c>
      <c r="G121" s="180">
        <f>(I24+I73+J84+I103+I112)*F121</f>
        <v>81.789594965091183</v>
      </c>
      <c r="H121" s="180"/>
      <c r="I121" s="67" t="s">
        <v>102</v>
      </c>
    </row>
    <row r="122" spans="1:256" s="69" customFormat="1" x14ac:dyDescent="0.35">
      <c r="A122" s="20"/>
      <c r="B122" s="168" t="s">
        <v>103</v>
      </c>
      <c r="C122" s="168"/>
      <c r="D122" s="168"/>
      <c r="E122" s="168"/>
      <c r="F122" s="66">
        <v>7.5999999999999998E-2</v>
      </c>
      <c r="G122" s="180">
        <f>(I24+I73+J84+I103+I112)*F122</f>
        <v>376.72783135435935</v>
      </c>
      <c r="H122" s="180"/>
      <c r="I122" s="67" t="s">
        <v>102</v>
      </c>
    </row>
    <row r="123" spans="1:256" s="69" customFormat="1" x14ac:dyDescent="0.35">
      <c r="A123" s="20"/>
      <c r="B123" s="168" t="s">
        <v>104</v>
      </c>
      <c r="C123" s="168"/>
      <c r="D123" s="168"/>
      <c r="E123" s="168"/>
      <c r="F123" s="70"/>
      <c r="G123" s="180"/>
      <c r="H123" s="180"/>
    </row>
    <row r="124" spans="1:256" s="69" customFormat="1" ht="14.5" customHeight="1" x14ac:dyDescent="0.35">
      <c r="A124" s="20"/>
      <c r="B124" s="168" t="s">
        <v>135</v>
      </c>
      <c r="C124" s="168"/>
      <c r="D124" s="168"/>
      <c r="E124" s="168"/>
      <c r="F124" s="66">
        <v>0.05</v>
      </c>
      <c r="G124" s="180">
        <f>(I24+I73+J84+I103+I112)*F124</f>
        <v>247.8472574699733</v>
      </c>
      <c r="H124" s="180"/>
    </row>
    <row r="125" spans="1:256" s="69" customFormat="1" x14ac:dyDescent="0.35">
      <c r="A125" s="20"/>
      <c r="B125" s="168" t="s">
        <v>98</v>
      </c>
      <c r="C125" s="168"/>
      <c r="D125" s="168"/>
      <c r="E125" s="168"/>
      <c r="G125" s="180"/>
      <c r="H125" s="180"/>
    </row>
    <row r="126" spans="1:256" s="69" customFormat="1" x14ac:dyDescent="0.35">
      <c r="A126" s="185" t="s">
        <v>105</v>
      </c>
      <c r="B126" s="185"/>
      <c r="C126" s="185"/>
      <c r="D126" s="185"/>
      <c r="E126" s="185"/>
      <c r="F126" s="68">
        <f>SUM(F118:F124)</f>
        <v>0.27040000000000003</v>
      </c>
      <c r="G126" s="186">
        <f>SUM(G118:H124)</f>
        <v>1340.3579683976157</v>
      </c>
      <c r="H126" s="186"/>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7" t="s">
        <v>106</v>
      </c>
      <c r="B130" s="188"/>
      <c r="C130" s="188"/>
      <c r="D130" s="188"/>
      <c r="E130" s="188"/>
      <c r="F130" s="188"/>
      <c r="G130" s="188"/>
      <c r="H130" s="188"/>
    </row>
    <row r="131" spans="1:12" s="52" customFormat="1" ht="13" x14ac:dyDescent="0.3">
      <c r="A131" s="184"/>
      <c r="B131" s="184"/>
      <c r="C131" s="184"/>
      <c r="D131" s="184"/>
      <c r="E131" s="184"/>
      <c r="F131" s="184"/>
      <c r="G131" s="184"/>
      <c r="H131" s="184"/>
      <c r="I131" s="184"/>
    </row>
    <row r="132" spans="1:12" customFormat="1" x14ac:dyDescent="0.35">
      <c r="A132" s="20"/>
      <c r="B132" s="185" t="s">
        <v>67</v>
      </c>
      <c r="C132" s="185"/>
      <c r="D132" s="185"/>
      <c r="E132" s="185"/>
      <c r="F132" s="185"/>
      <c r="G132" s="185"/>
      <c r="H132" s="20" t="s">
        <v>21</v>
      </c>
    </row>
    <row r="133" spans="1:12" customFormat="1" x14ac:dyDescent="0.35">
      <c r="A133" s="20" t="s">
        <v>14</v>
      </c>
      <c r="B133" s="189" t="s">
        <v>68</v>
      </c>
      <c r="C133" s="189"/>
      <c r="D133" s="189"/>
      <c r="E133" s="189"/>
      <c r="F133" s="189"/>
      <c r="G133" s="189"/>
      <c r="H133" s="72">
        <f>I24</f>
        <v>2694.12</v>
      </c>
    </row>
    <row r="134" spans="1:12" customFormat="1" x14ac:dyDescent="0.35">
      <c r="A134" s="20" t="s">
        <v>15</v>
      </c>
      <c r="B134" s="189" t="s">
        <v>107</v>
      </c>
      <c r="C134" s="189"/>
      <c r="D134" s="189"/>
      <c r="E134" s="189"/>
      <c r="F134" s="189"/>
      <c r="G134" s="189"/>
      <c r="H134" s="72">
        <f>I73</f>
        <v>1804.8512834879998</v>
      </c>
    </row>
    <row r="135" spans="1:12" customFormat="1" x14ac:dyDescent="0.35">
      <c r="A135" s="20" t="s">
        <v>29</v>
      </c>
      <c r="B135" s="189" t="s">
        <v>49</v>
      </c>
      <c r="C135" s="189"/>
      <c r="D135" s="189"/>
      <c r="E135" s="189"/>
      <c r="F135" s="189"/>
      <c r="G135" s="189"/>
      <c r="H135" s="72">
        <f>J84</f>
        <v>178.10049018666666</v>
      </c>
    </row>
    <row r="136" spans="1:12" customFormat="1" x14ac:dyDescent="0.35">
      <c r="A136" s="20" t="s">
        <v>32</v>
      </c>
      <c r="B136" s="192" t="s">
        <v>52</v>
      </c>
      <c r="C136" s="192"/>
      <c r="D136" s="192"/>
      <c r="E136" s="192"/>
      <c r="F136" s="192"/>
      <c r="G136" s="192"/>
      <c r="H136" s="72">
        <f>I103</f>
        <v>279.87337572480004</v>
      </c>
    </row>
    <row r="137" spans="1:12" customFormat="1" x14ac:dyDescent="0.35">
      <c r="A137" s="20" t="s">
        <v>8</v>
      </c>
      <c r="B137" s="189" t="s">
        <v>108</v>
      </c>
      <c r="C137" s="189"/>
      <c r="D137" s="189"/>
      <c r="E137" s="189"/>
      <c r="F137" s="189"/>
      <c r="G137" s="189"/>
      <c r="H137" s="83">
        <f>I112</f>
        <v>0</v>
      </c>
    </row>
    <row r="138" spans="1:12" customFormat="1" ht="13" customHeight="1" x14ac:dyDescent="0.35">
      <c r="A138" s="185" t="s">
        <v>109</v>
      </c>
      <c r="B138" s="185"/>
      <c r="C138" s="185"/>
      <c r="D138" s="185"/>
      <c r="E138" s="185"/>
      <c r="F138" s="185"/>
      <c r="G138" s="185"/>
      <c r="H138" s="73">
        <f>SUM(H133:H137)</f>
        <v>4956.9451493994657</v>
      </c>
    </row>
    <row r="139" spans="1:12" customFormat="1" x14ac:dyDescent="0.35">
      <c r="A139" s="20" t="s">
        <v>35</v>
      </c>
      <c r="B139" s="189" t="s">
        <v>110</v>
      </c>
      <c r="C139" s="189"/>
      <c r="D139" s="189"/>
      <c r="E139" s="189"/>
      <c r="F139" s="189"/>
      <c r="G139" s="189"/>
      <c r="H139" s="72">
        <f>G126</f>
        <v>1340.3579683976157</v>
      </c>
    </row>
    <row r="140" spans="1:12" customFormat="1" ht="13" customHeight="1" x14ac:dyDescent="0.35">
      <c r="A140" s="185" t="s">
        <v>111</v>
      </c>
      <c r="B140" s="185"/>
      <c r="C140" s="185"/>
      <c r="D140" s="185"/>
      <c r="E140" s="185"/>
      <c r="F140" s="185"/>
      <c r="G140" s="185"/>
      <c r="H140" s="74">
        <f>H138+H139</f>
        <v>6297.3031177970815</v>
      </c>
    </row>
    <row r="141" spans="1:12" s="52" customFormat="1" ht="13" customHeight="1" x14ac:dyDescent="0.3">
      <c r="A141" s="190" t="s">
        <v>112</v>
      </c>
      <c r="B141" s="190"/>
      <c r="C141" s="190"/>
      <c r="D141" s="190"/>
      <c r="E141" s="190"/>
      <c r="F141" s="190"/>
      <c r="G141" s="190"/>
      <c r="H141" s="75">
        <f>12*H140</f>
        <v>75567.637413564982</v>
      </c>
    </row>
    <row r="142" spans="1:12" s="71" customFormat="1" ht="15" customHeight="1" x14ac:dyDescent="0.3">
      <c r="A142" s="191" t="s">
        <v>113</v>
      </c>
      <c r="B142" s="191"/>
      <c r="C142" s="191"/>
      <c r="D142" s="191"/>
      <c r="E142" s="191"/>
      <c r="F142" s="191"/>
      <c r="G142" s="191"/>
      <c r="H142" s="191"/>
    </row>
    <row r="143" spans="1:12" s="71" customFormat="1" ht="121" customHeight="1" x14ac:dyDescent="0.3">
      <c r="A143" s="192" t="s">
        <v>114</v>
      </c>
      <c r="B143" s="192"/>
      <c r="C143" s="192"/>
      <c r="D143" s="192"/>
      <c r="E143" s="192"/>
      <c r="F143" s="192"/>
      <c r="G143" s="192"/>
      <c r="H143" s="192"/>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A13" sqref="A13"/>
    </sheetView>
  </sheetViews>
  <sheetFormatPr defaultRowHeight="14.5" x14ac:dyDescent="0.35"/>
  <cols>
    <col min="1" max="1" width="39.81640625" bestFit="1" customWidth="1"/>
    <col min="3" max="3" width="11.54296875" bestFit="1" customWidth="1"/>
    <col min="4" max="4" width="21.90625" customWidth="1"/>
  </cols>
  <sheetData>
    <row r="1" spans="1:4" ht="29" x14ac:dyDescent="0.35">
      <c r="A1" s="84" t="s">
        <v>118</v>
      </c>
      <c r="B1" s="20" t="s">
        <v>119</v>
      </c>
      <c r="C1" s="84" t="s">
        <v>121</v>
      </c>
      <c r="D1" s="20" t="s">
        <v>122</v>
      </c>
    </row>
    <row r="2" spans="1:4" x14ac:dyDescent="0.35">
      <c r="A2" s="85" t="s">
        <v>125</v>
      </c>
      <c r="B2" s="86">
        <v>3</v>
      </c>
      <c r="C2" s="87">
        <v>207.12</v>
      </c>
      <c r="D2" s="87">
        <f>B2*C2</f>
        <v>621.36</v>
      </c>
    </row>
    <row r="3" spans="1:4" x14ac:dyDescent="0.35">
      <c r="A3" s="85" t="s">
        <v>145</v>
      </c>
      <c r="B3" s="86">
        <v>5</v>
      </c>
      <c r="C3" s="87">
        <v>95.09</v>
      </c>
      <c r="D3" s="87">
        <f t="shared" ref="D3:D5" si="0">B3*C3</f>
        <v>475.45000000000005</v>
      </c>
    </row>
    <row r="4" spans="1:4" x14ac:dyDescent="0.35">
      <c r="A4" s="85" t="s">
        <v>120</v>
      </c>
      <c r="B4" s="86">
        <v>1</v>
      </c>
      <c r="C4" s="87">
        <v>185.06</v>
      </c>
      <c r="D4" s="87">
        <f t="shared" si="0"/>
        <v>185.06</v>
      </c>
    </row>
    <row r="5" spans="1:4" x14ac:dyDescent="0.35">
      <c r="A5" s="85" t="s">
        <v>129</v>
      </c>
      <c r="B5" s="86">
        <v>5</v>
      </c>
      <c r="C5" s="87">
        <v>21.95</v>
      </c>
      <c r="D5" s="87">
        <f t="shared" si="0"/>
        <v>109.75</v>
      </c>
    </row>
    <row r="6" spans="1:4" x14ac:dyDescent="0.35">
      <c r="A6" s="194"/>
      <c r="B6" s="194"/>
      <c r="C6" s="194"/>
      <c r="D6" s="87">
        <f>SUM(D2:D5)</f>
        <v>1391.62</v>
      </c>
    </row>
    <row r="7" spans="1:4" x14ac:dyDescent="0.35">
      <c r="A7" s="194" t="s">
        <v>123</v>
      </c>
      <c r="B7" s="194"/>
      <c r="C7" s="194"/>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MOT. MA</vt:lpstr>
      <vt:lpstr>TEC. ED. MA</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